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64" activeTab="0"/>
  </bookViews>
  <sheets>
    <sheet name="summary" sheetId="1" r:id="rId1"/>
    <sheet name="Last Year Actual" sheetId="2" r:id="rId2"/>
    <sheet name="Current Year Budget" sheetId="3" r:id="rId3"/>
    <sheet name="Actuals and Projection" sheetId="4" r:id="rId4"/>
    <sheet name="Cash Flow Projection" sheetId="5" r:id="rId5"/>
  </sheets>
  <definedNames>
    <definedName name="_xlnm.Print_Area" localSheetId="4">'Cash Flow Projection'!$A$1:$M$20</definedName>
    <definedName name="_xlnm.Print_Area" localSheetId="1">'Last Year Actual'!$A$1:$O$48</definedName>
  </definedNames>
  <calcPr fullCalcOnLoad="1"/>
</workbook>
</file>

<file path=xl/sharedStrings.xml><?xml version="1.0" encoding="utf-8"?>
<sst xmlns="http://schemas.openxmlformats.org/spreadsheetml/2006/main" count="191" uniqueCount="92">
  <si>
    <t>Previous Fiscal Year Actual Results</t>
  </si>
  <si>
    <t>July</t>
  </si>
  <si>
    <t>Aug</t>
  </si>
  <si>
    <t>Sept</t>
  </si>
  <si>
    <t>Oct</t>
  </si>
  <si>
    <t>Nov</t>
  </si>
  <si>
    <t>Dec</t>
  </si>
  <si>
    <t>Jan</t>
  </si>
  <si>
    <t>Feb</t>
  </si>
  <si>
    <t>Mar</t>
  </si>
  <si>
    <t>Apr</t>
  </si>
  <si>
    <t>May</t>
  </si>
  <si>
    <t>June</t>
  </si>
  <si>
    <t>Income</t>
  </si>
  <si>
    <t>Contributed Support</t>
  </si>
  <si>
    <t xml:space="preserve">     Federal Gov't Grants</t>
  </si>
  <si>
    <t xml:space="preserve">     State Gov't Grants</t>
  </si>
  <si>
    <t xml:space="preserve">     Local Gov't Grants</t>
  </si>
  <si>
    <t xml:space="preserve">     Individual Gifts</t>
  </si>
  <si>
    <t xml:space="preserve">     Memberships</t>
  </si>
  <si>
    <t xml:space="preserve">     Bequests</t>
  </si>
  <si>
    <t xml:space="preserve">     Corporate/Foundation Grants</t>
  </si>
  <si>
    <t>Earned Revenue</t>
  </si>
  <si>
    <t xml:space="preserve">     Federal Gov't Contracts</t>
  </si>
  <si>
    <t xml:space="preserve">     State Gov't Contracts</t>
  </si>
  <si>
    <t xml:space="preserve">     Local Gov't Contracts</t>
  </si>
  <si>
    <t xml:space="preserve">     Investment Income</t>
  </si>
  <si>
    <t xml:space="preserve">     Other Income </t>
  </si>
  <si>
    <t>Expenses</t>
  </si>
  <si>
    <t>Staff Wages/Benefits</t>
  </si>
  <si>
    <t>Lease/Facility Expenses</t>
  </si>
  <si>
    <t>Professional Services</t>
  </si>
  <si>
    <t>Marketing/Advertising</t>
  </si>
  <si>
    <t>Other Administrative</t>
  </si>
  <si>
    <t>Loan Payments</t>
  </si>
  <si>
    <t>Other Expenses</t>
  </si>
  <si>
    <t>Outflows</t>
  </si>
  <si>
    <t>Total Year</t>
  </si>
  <si>
    <t>Other Fundraising Expenses</t>
  </si>
  <si>
    <r>
      <t xml:space="preserve">Credit Card Payment </t>
    </r>
    <r>
      <rPr>
        <sz val="8"/>
        <color indexed="8"/>
        <rFont val="Calibri"/>
        <family val="2"/>
      </rPr>
      <t>(unless included in other expense categories)</t>
    </r>
  </si>
  <si>
    <t>Program 1*</t>
  </si>
  <si>
    <t>Program 2*</t>
  </si>
  <si>
    <t>*Insert additional programs or events needed if your track them or you can combine into one line</t>
  </si>
  <si>
    <t xml:space="preserve">     Program 1 Fees*</t>
  </si>
  <si>
    <t xml:space="preserve">     Program 2 Fees*</t>
  </si>
  <si>
    <r>
      <t xml:space="preserve">Events Gross Income </t>
    </r>
    <r>
      <rPr>
        <sz val="9"/>
        <color indexed="8"/>
        <rFont val="Calibri"/>
        <family val="2"/>
      </rPr>
      <t>(incl. sponsorships)</t>
    </r>
    <r>
      <rPr>
        <sz val="11"/>
        <color indexed="8"/>
        <rFont val="Calibri"/>
        <family val="2"/>
      </rPr>
      <t>*</t>
    </r>
  </si>
  <si>
    <t>Net Revenue</t>
  </si>
  <si>
    <t>Event Expenses</t>
  </si>
  <si>
    <r>
      <rPr>
        <b/>
        <sz val="14"/>
        <color indexed="8"/>
        <rFont val="Calibri"/>
        <family val="2"/>
      </rPr>
      <t>Comments</t>
    </r>
    <r>
      <rPr>
        <b/>
        <sz val="11"/>
        <color indexed="8"/>
        <rFont val="Calibri"/>
        <family val="2"/>
      </rPr>
      <t xml:space="preserve"> (use this section to explain any unusual expense/revenues that may not be repeated in future years)</t>
    </r>
  </si>
  <si>
    <t>Organization Name:</t>
  </si>
  <si>
    <t xml:space="preserve">Provided by </t>
  </si>
  <si>
    <t>Note:  If your fiscal starts in a different month - change the months below</t>
  </si>
  <si>
    <t>This Year's Budget</t>
  </si>
  <si>
    <t>Note: This assumes your budget was not spread by month.  Enter Total Budget and it will autofill using last year's seasonality.  If you created a monthly budget, delete the formulas that are in the grey section and manually enter</t>
  </si>
  <si>
    <t>Annual Budget</t>
  </si>
  <si>
    <t>Fiscal YTD Actuals</t>
  </si>
  <si>
    <t>Note: Enter the Actual Income/Expenses year to date through February for this fiscal Year - provide a projection for the next six months</t>
  </si>
  <si>
    <t>Actuals plus Projection through end of 2020</t>
  </si>
  <si>
    <t>Cash Flow Projection</t>
  </si>
  <si>
    <r>
      <t xml:space="preserve">Inflows </t>
    </r>
    <r>
      <rPr>
        <b/>
        <sz val="11"/>
        <color indexed="8"/>
        <rFont val="Calibri"/>
        <family val="2"/>
      </rPr>
      <t>(formula from Projection)</t>
    </r>
  </si>
  <si>
    <t>restricted funds released</t>
  </si>
  <si>
    <t>Unrestricted Cash on Hand (Feb 29, 2020)</t>
  </si>
  <si>
    <t>Income from Projection</t>
  </si>
  <si>
    <r>
      <rPr>
        <b/>
        <sz val="14"/>
        <color indexed="8"/>
        <rFont val="Calibri"/>
        <family val="2"/>
      </rPr>
      <t>Comments</t>
    </r>
    <r>
      <rPr>
        <b/>
        <sz val="11"/>
        <color indexed="8"/>
        <rFont val="Calibri"/>
        <family val="2"/>
      </rPr>
      <t xml:space="preserve"> (use this section to explain your assumptions for the coming months)</t>
    </r>
  </si>
  <si>
    <t>Average Monthly Expenses</t>
  </si>
  <si>
    <t>Ending Balance of Cash on Hand</t>
  </si>
  <si>
    <t>Number of Months Available</t>
  </si>
  <si>
    <t>Beginning Cash Balance /Month</t>
  </si>
  <si>
    <t>Note: Enter the Opening Bank Balance for Unrestricted funds/if using funds from restricted dollars from the prior year place in row 10</t>
  </si>
  <si>
    <t>Summary Financials</t>
  </si>
  <si>
    <t>Organization Name</t>
  </si>
  <si>
    <t>Earned Income</t>
  </si>
  <si>
    <t>Contributed Income</t>
  </si>
  <si>
    <t>Total Income</t>
  </si>
  <si>
    <t>Wages/Benefits</t>
  </si>
  <si>
    <t>Total Expenses</t>
  </si>
  <si>
    <t>Last Year</t>
  </si>
  <si>
    <t>Budget This Year</t>
  </si>
  <si>
    <t>YTD This Year</t>
  </si>
  <si>
    <t>Cash Balance as of Feb 29, 2020</t>
  </si>
  <si>
    <t>Projected Cash Balance as of December 2020</t>
  </si>
  <si>
    <t>Net Cash Flow</t>
  </si>
  <si>
    <t>Months of Cash on Hand</t>
  </si>
  <si>
    <t>Projection Rest of Fiscal Year</t>
  </si>
  <si>
    <t>Projection through end of Dec 2020</t>
  </si>
  <si>
    <t>Provided by</t>
  </si>
  <si>
    <t>(you make formula)</t>
  </si>
  <si>
    <t>Note:  $150,000 of the federal contract will be for next fiscal year</t>
  </si>
  <si>
    <t>ABC Nonrprofit</t>
  </si>
  <si>
    <t>4/1/20</t>
  </si>
  <si>
    <t>Date:</t>
  </si>
  <si>
    <t>Fiscal Year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</si>
</sst>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0.0"/>
    <numFmt numFmtId="166" formatCode="_(* #,##0.0_);_(* \(#,##0.0\);_(* &quot;-&quot;??_);_(@_)"/>
  </numFmts>
  <fonts count="46">
    <font>
      <sz val="11"/>
      <color indexed="8"/>
      <name val="Calibri"/>
      <family val="0"/>
    </font>
    <font>
      <sz val="11"/>
      <color indexed="8"/>
      <name val="Helvetica Neue"/>
      <family val="2"/>
    </font>
    <font>
      <sz val="11"/>
      <color indexed="14"/>
      <name val="Calibri"/>
      <family val="0"/>
    </font>
    <font>
      <u val="single"/>
      <sz val="11"/>
      <color indexed="8"/>
      <name val="Calibri"/>
      <family val="0"/>
    </font>
    <font>
      <sz val="9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b/>
      <sz val="18"/>
      <color indexed="8"/>
      <name val="Calibri"/>
      <family val="2"/>
    </font>
    <font>
      <sz val="8"/>
      <color indexed="8"/>
      <name val="Calibri"/>
      <family val="2"/>
    </font>
    <font>
      <i/>
      <sz val="11"/>
      <color indexed="8"/>
      <name val="Calibri"/>
      <family val="2"/>
    </font>
    <font>
      <b/>
      <sz val="12"/>
      <color indexed="8"/>
      <name val="Calibri"/>
      <family val="2"/>
    </font>
    <font>
      <i/>
      <sz val="11"/>
      <color indexed="13"/>
      <name val="Calibri"/>
      <family val="2"/>
    </font>
    <font>
      <b/>
      <u val="single"/>
      <sz val="12"/>
      <color indexed="8"/>
      <name val="Calibri"/>
      <family val="2"/>
    </font>
    <font>
      <sz val="11"/>
      <color indexed="9"/>
      <name val="Helvetica Neue"/>
      <family val="2"/>
    </font>
    <font>
      <sz val="11"/>
      <color indexed="20"/>
      <name val="Helvetica Neue"/>
      <family val="2"/>
    </font>
    <font>
      <b/>
      <sz val="11"/>
      <color indexed="52"/>
      <name val="Helvetica Neue"/>
      <family val="2"/>
    </font>
    <font>
      <b/>
      <sz val="11"/>
      <color indexed="9"/>
      <name val="Helvetica Neue"/>
      <family val="2"/>
    </font>
    <font>
      <i/>
      <sz val="11"/>
      <color indexed="23"/>
      <name val="Helvetica Neue"/>
      <family val="2"/>
    </font>
    <font>
      <sz val="11"/>
      <color indexed="58"/>
      <name val="Helvetica Neue"/>
      <family val="2"/>
    </font>
    <font>
      <b/>
      <sz val="15"/>
      <color indexed="11"/>
      <name val="Helvetica Neue"/>
      <family val="2"/>
    </font>
    <font>
      <b/>
      <sz val="13"/>
      <color indexed="11"/>
      <name val="Helvetica Neue"/>
      <family val="2"/>
    </font>
    <font>
      <b/>
      <sz val="11"/>
      <color indexed="11"/>
      <name val="Helvetica Neue"/>
      <family val="2"/>
    </font>
    <font>
      <sz val="11"/>
      <color indexed="62"/>
      <name val="Helvetica Neue"/>
      <family val="2"/>
    </font>
    <font>
      <sz val="11"/>
      <color indexed="52"/>
      <name val="Helvetica Neue"/>
      <family val="2"/>
    </font>
    <font>
      <sz val="11"/>
      <color indexed="60"/>
      <name val="Helvetica Neue"/>
      <family val="2"/>
    </font>
    <font>
      <b/>
      <sz val="11"/>
      <color indexed="16"/>
      <name val="Helvetica Neue"/>
      <family val="2"/>
    </font>
    <font>
      <sz val="18"/>
      <color indexed="11"/>
      <name val="Helvetica Neue"/>
      <family val="2"/>
    </font>
    <font>
      <b/>
      <sz val="11"/>
      <color indexed="8"/>
      <name val="Helvetica Neue"/>
      <family val="2"/>
    </font>
    <font>
      <sz val="11"/>
      <color indexed="13"/>
      <name val="Helvetica Neue"/>
      <family val="2"/>
    </font>
    <font>
      <sz val="11"/>
      <color theme="1"/>
      <name val="Helvetica Neue"/>
      <family val="2"/>
    </font>
    <font>
      <sz val="11"/>
      <color theme="0"/>
      <name val="Helvetica Neue"/>
      <family val="2"/>
    </font>
    <font>
      <sz val="11"/>
      <color rgb="FF9C0006"/>
      <name val="Helvetica Neue"/>
      <family val="2"/>
    </font>
    <font>
      <b/>
      <sz val="11"/>
      <color rgb="FFFA7D00"/>
      <name val="Helvetica Neue"/>
      <family val="2"/>
    </font>
    <font>
      <b/>
      <sz val="11"/>
      <color theme="0"/>
      <name val="Helvetica Neue"/>
      <family val="2"/>
    </font>
    <font>
      <i/>
      <sz val="11"/>
      <color rgb="FF7F7F7F"/>
      <name val="Helvetica Neue"/>
      <family val="2"/>
    </font>
    <font>
      <sz val="11"/>
      <color rgb="FF006100"/>
      <name val="Helvetica Neue"/>
      <family val="2"/>
    </font>
    <font>
      <b/>
      <sz val="15"/>
      <color theme="3"/>
      <name val="Helvetica Neue"/>
      <family val="2"/>
    </font>
    <font>
      <b/>
      <sz val="13"/>
      <color theme="3"/>
      <name val="Helvetica Neue"/>
      <family val="2"/>
    </font>
    <font>
      <b/>
      <sz val="11"/>
      <color theme="3"/>
      <name val="Helvetica Neue"/>
      <family val="2"/>
    </font>
    <font>
      <sz val="11"/>
      <color rgb="FF3F3F76"/>
      <name val="Helvetica Neue"/>
      <family val="2"/>
    </font>
    <font>
      <sz val="11"/>
      <color rgb="FFFA7D00"/>
      <name val="Helvetica Neue"/>
      <family val="2"/>
    </font>
    <font>
      <sz val="11"/>
      <color rgb="FF9C5700"/>
      <name val="Helvetica Neue"/>
      <family val="2"/>
    </font>
    <font>
      <b/>
      <sz val="11"/>
      <color rgb="FF3F3F3F"/>
      <name val="Helvetica Neue"/>
      <family val="2"/>
    </font>
    <font>
      <sz val="18"/>
      <color theme="3"/>
      <name val="Helvetica Neue"/>
      <family val="2"/>
    </font>
    <font>
      <b/>
      <sz val="11"/>
      <color theme="1"/>
      <name val="Helvetica Neue"/>
      <family val="2"/>
    </font>
    <font>
      <sz val="11"/>
      <color rgb="FFFF0000"/>
      <name val="Helvetica Neue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2" tint="0.799979984760284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 style="thin"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/>
      <bottom style="thin"/>
    </border>
    <border>
      <left/>
      <right style="medium"/>
      <top style="thin"/>
      <bottom style="thin"/>
    </border>
  </borders>
  <cellStyleXfs count="61">
    <xf numFmtId="0" fontId="0" fillId="0" borderId="0" applyNumberFormat="0" applyFill="0" applyBorder="0" applyProtection="0">
      <alignment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14">
    <xf numFmtId="0" fontId="0" fillId="0" borderId="0" xfId="0" applyFont="1" applyAlignment="1">
      <alignment/>
    </xf>
    <xf numFmtId="0" fontId="0" fillId="33" borderId="0" xfId="0" applyFont="1" applyFill="1" applyBorder="1" applyAlignment="1">
      <alignment/>
    </xf>
    <xf numFmtId="49" fontId="0" fillId="33" borderId="0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0" fillId="0" borderId="0" xfId="0" applyNumberFormat="1" applyFont="1" applyBorder="1" applyAlignment="1">
      <alignment/>
    </xf>
    <xf numFmtId="164" fontId="0" fillId="13" borderId="10" xfId="44" applyNumberFormat="1" applyFont="1" applyFill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/>
    </xf>
    <xf numFmtId="49" fontId="0" fillId="13" borderId="0" xfId="0" applyNumberFormat="1" applyFont="1" applyFill="1" applyBorder="1" applyAlignment="1">
      <alignment/>
    </xf>
    <xf numFmtId="49" fontId="0" fillId="0" borderId="0" xfId="0" applyNumberFormat="1" applyFont="1" applyBorder="1" applyAlignment="1">
      <alignment/>
    </xf>
    <xf numFmtId="49" fontId="0" fillId="0" borderId="0" xfId="0" applyNumberFormat="1" applyFont="1" applyBorder="1" applyAlignment="1">
      <alignment/>
    </xf>
    <xf numFmtId="0" fontId="9" fillId="0" borderId="0" xfId="0" applyNumberFormat="1" applyFont="1" applyBorder="1" applyAlignment="1" quotePrefix="1">
      <alignment/>
    </xf>
    <xf numFmtId="49" fontId="5" fillId="19" borderId="11" xfId="0" applyNumberFormat="1" applyFont="1" applyFill="1" applyBorder="1" applyAlignment="1">
      <alignment/>
    </xf>
    <xf numFmtId="0" fontId="5" fillId="19" borderId="12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33" borderId="14" xfId="0" applyFont="1" applyFill="1" applyBorder="1" applyAlignment="1">
      <alignment/>
    </xf>
    <xf numFmtId="49" fontId="0" fillId="33" borderId="15" xfId="0" applyNumberFormat="1" applyFont="1" applyFill="1" applyBorder="1" applyAlignment="1">
      <alignment/>
    </xf>
    <xf numFmtId="164" fontId="0" fillId="33" borderId="10" xfId="44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49" fontId="11" fillId="0" borderId="0" xfId="0" applyNumberFormat="1" applyFont="1" applyFill="1" applyBorder="1" applyAlignment="1">
      <alignment/>
    </xf>
    <xf numFmtId="49" fontId="0" fillId="13" borderId="16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49" fontId="0" fillId="33" borderId="16" xfId="0" applyNumberFormat="1" applyFont="1" applyFill="1" applyBorder="1" applyAlignment="1">
      <alignment/>
    </xf>
    <xf numFmtId="49" fontId="0" fillId="33" borderId="17" xfId="0" applyNumberFormat="1" applyFont="1" applyFill="1" applyBorder="1" applyAlignment="1">
      <alignment/>
    </xf>
    <xf numFmtId="49" fontId="0" fillId="0" borderId="16" xfId="0" applyNumberFormat="1" applyFont="1" applyBorder="1" applyAlignment="1">
      <alignment/>
    </xf>
    <xf numFmtId="0" fontId="0" fillId="13" borderId="13" xfId="0" applyFont="1" applyFill="1" applyBorder="1" applyAlignment="1">
      <alignment/>
    </xf>
    <xf numFmtId="164" fontId="5" fillId="19" borderId="18" xfId="44" applyNumberFormat="1" applyFont="1" applyFill="1" applyBorder="1" applyAlignment="1">
      <alignment/>
    </xf>
    <xf numFmtId="164" fontId="10" fillId="19" borderId="18" xfId="44" applyNumberFormat="1" applyFont="1" applyFill="1" applyBorder="1" applyAlignment="1">
      <alignment/>
    </xf>
    <xf numFmtId="164" fontId="5" fillId="19" borderId="19" xfId="44" applyNumberFormat="1" applyFont="1" applyFill="1" applyBorder="1" applyAlignment="1">
      <alignment/>
    </xf>
    <xf numFmtId="164" fontId="0" fillId="13" borderId="20" xfId="44" applyNumberFormat="1" applyFont="1" applyFill="1" applyBorder="1" applyAlignment="1">
      <alignment/>
    </xf>
    <xf numFmtId="164" fontId="0" fillId="7" borderId="20" xfId="44" applyNumberFormat="1" applyFont="1" applyFill="1" applyBorder="1" applyAlignment="1">
      <alignment/>
    </xf>
    <xf numFmtId="0" fontId="0" fillId="7" borderId="20" xfId="0" applyFont="1" applyFill="1" applyBorder="1" applyAlignment="1">
      <alignment/>
    </xf>
    <xf numFmtId="164" fontId="0" fillId="33" borderId="21" xfId="44" applyNumberFormat="1" applyFont="1" applyFill="1" applyBorder="1" applyAlignment="1">
      <alignment/>
    </xf>
    <xf numFmtId="164" fontId="0" fillId="7" borderId="22" xfId="44" applyNumberFormat="1" applyFont="1" applyFill="1" applyBorder="1" applyAlignment="1">
      <alignment/>
    </xf>
    <xf numFmtId="0" fontId="0" fillId="13" borderId="23" xfId="0" applyFont="1" applyFill="1" applyBorder="1" applyAlignment="1">
      <alignment/>
    </xf>
    <xf numFmtId="0" fontId="0" fillId="0" borderId="23" xfId="0" applyFont="1" applyBorder="1" applyAlignment="1">
      <alignment/>
    </xf>
    <xf numFmtId="0" fontId="0" fillId="33" borderId="23" xfId="0" applyFont="1" applyFill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25" xfId="0" applyNumberFormat="1" applyFont="1" applyBorder="1" applyAlignment="1">
      <alignment/>
    </xf>
    <xf numFmtId="0" fontId="0" fillId="0" borderId="0" xfId="0" applyNumberFormat="1" applyFont="1" applyBorder="1" applyAlignment="1">
      <alignment horizontal="right" vertical="center"/>
    </xf>
    <xf numFmtId="44" fontId="5" fillId="15" borderId="11" xfId="44" applyFont="1" applyFill="1" applyBorder="1" applyAlignment="1">
      <alignment/>
    </xf>
    <xf numFmtId="164" fontId="5" fillId="15" borderId="18" xfId="44" applyNumberFormat="1" applyFont="1" applyFill="1" applyBorder="1" applyAlignment="1">
      <alignment/>
    </xf>
    <xf numFmtId="164" fontId="5" fillId="15" borderId="19" xfId="44" applyNumberFormat="1" applyFont="1" applyFill="1" applyBorder="1" applyAlignment="1">
      <alignment/>
    </xf>
    <xf numFmtId="164" fontId="0" fillId="3" borderId="20" xfId="44" applyNumberFormat="1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33" borderId="21" xfId="0" applyFont="1" applyFill="1" applyBorder="1" applyAlignment="1">
      <alignment/>
    </xf>
    <xf numFmtId="164" fontId="0" fillId="3" borderId="22" xfId="44" applyNumberFormat="1" applyFont="1" applyFill="1" applyBorder="1" applyAlignment="1">
      <alignment/>
    </xf>
    <xf numFmtId="49" fontId="5" fillId="2" borderId="26" xfId="0" applyNumberFormat="1" applyFont="1" applyFill="1" applyBorder="1" applyAlignment="1">
      <alignment/>
    </xf>
    <xf numFmtId="164" fontId="5" fillId="2" borderId="26" xfId="0" applyNumberFormat="1" applyFont="1" applyFill="1" applyBorder="1" applyAlignment="1">
      <alignment/>
    </xf>
    <xf numFmtId="164" fontId="5" fillId="2" borderId="27" xfId="0" applyNumberFormat="1" applyFont="1" applyFill="1" applyBorder="1" applyAlignment="1">
      <alignment/>
    </xf>
    <xf numFmtId="0" fontId="0" fillId="2" borderId="28" xfId="0" applyNumberFormat="1" applyFont="1" applyFill="1" applyBorder="1" applyAlignment="1">
      <alignment/>
    </xf>
    <xf numFmtId="44" fontId="0" fillId="15" borderId="29" xfId="44" applyFont="1" applyFill="1" applyBorder="1" applyAlignment="1">
      <alignment/>
    </xf>
    <xf numFmtId="49" fontId="0" fillId="0" borderId="16" xfId="0" applyNumberFormat="1" applyFont="1" applyBorder="1" applyAlignment="1">
      <alignment wrapText="1"/>
    </xf>
    <xf numFmtId="49" fontId="0" fillId="0" borderId="15" xfId="0" applyNumberFormat="1" applyFont="1" applyBorder="1" applyAlignment="1">
      <alignment/>
    </xf>
    <xf numFmtId="164" fontId="0" fillId="34" borderId="10" xfId="44" applyNumberFormat="1" applyFont="1" applyFill="1" applyBorder="1" applyAlignment="1">
      <alignment/>
    </xf>
    <xf numFmtId="49" fontId="3" fillId="0" borderId="0" xfId="0" applyNumberFormat="1" applyFont="1" applyFill="1" applyBorder="1" applyAlignment="1">
      <alignment horizontal="center"/>
    </xf>
    <xf numFmtId="49" fontId="12" fillId="0" borderId="0" xfId="0" applyNumberFormat="1" applyFont="1" applyFill="1" applyBorder="1" applyAlignment="1">
      <alignment horizontal="center"/>
    </xf>
    <xf numFmtId="164" fontId="0" fillId="0" borderId="10" xfId="44" applyNumberFormat="1" applyFont="1" applyFill="1" applyBorder="1" applyAlignment="1">
      <alignment/>
    </xf>
    <xf numFmtId="164" fontId="0" fillId="34" borderId="21" xfId="44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49" fontId="0" fillId="33" borderId="16" xfId="0" applyNumberFormat="1" applyFont="1" applyFill="1" applyBorder="1" applyAlignment="1">
      <alignment/>
    </xf>
    <xf numFmtId="164" fontId="0" fillId="35" borderId="10" xfId="44" applyNumberFormat="1" applyFont="1" applyFill="1" applyBorder="1" applyAlignment="1">
      <alignment/>
    </xf>
    <xf numFmtId="0" fontId="0" fillId="0" borderId="30" xfId="0" applyNumberFormat="1" applyFont="1" applyBorder="1" applyAlignment="1">
      <alignment/>
    </xf>
    <xf numFmtId="0" fontId="0" fillId="0" borderId="31" xfId="0" applyNumberFormat="1" applyFont="1" applyBorder="1" applyAlignment="1">
      <alignment/>
    </xf>
    <xf numFmtId="164" fontId="0" fillId="0" borderId="31" xfId="0" applyNumberFormat="1" applyFont="1" applyBorder="1" applyAlignment="1">
      <alignment/>
    </xf>
    <xf numFmtId="164" fontId="0" fillId="0" borderId="16" xfId="0" applyNumberFormat="1" applyFont="1" applyBorder="1" applyAlignment="1">
      <alignment/>
    </xf>
    <xf numFmtId="164" fontId="5" fillId="33" borderId="0" xfId="0" applyNumberFormat="1" applyFont="1" applyFill="1" applyBorder="1" applyAlignment="1">
      <alignment/>
    </xf>
    <xf numFmtId="0" fontId="5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164" fontId="5" fillId="0" borderId="0" xfId="44" applyNumberFormat="1" applyFont="1" applyBorder="1" applyAlignment="1">
      <alignment/>
    </xf>
    <xf numFmtId="164" fontId="5" fillId="0" borderId="0" xfId="0" applyNumberFormat="1" applyFont="1" applyBorder="1" applyAlignment="1">
      <alignment/>
    </xf>
    <xf numFmtId="164" fontId="0" fillId="0" borderId="32" xfId="44" applyNumberFormat="1" applyFont="1" applyFill="1" applyBorder="1" applyAlignment="1">
      <alignment horizontal="center"/>
    </xf>
    <xf numFmtId="166" fontId="0" fillId="0" borderId="0" xfId="42" applyNumberFormat="1" applyFont="1" applyBorder="1" applyAlignment="1">
      <alignment/>
    </xf>
    <xf numFmtId="166" fontId="0" fillId="0" borderId="0" xfId="42" applyNumberFormat="1" applyFont="1" applyBorder="1" applyAlignment="1">
      <alignment/>
    </xf>
    <xf numFmtId="0" fontId="0" fillId="19" borderId="31" xfId="0" applyFont="1" applyFill="1" applyBorder="1" applyAlignment="1">
      <alignment/>
    </xf>
    <xf numFmtId="164" fontId="0" fillId="19" borderId="31" xfId="44" applyNumberFormat="1" applyFont="1" applyFill="1" applyBorder="1" applyAlignment="1">
      <alignment/>
    </xf>
    <xf numFmtId="0" fontId="0" fillId="15" borderId="3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164" fontId="0" fillId="0" borderId="0" xfId="44" applyNumberFormat="1" applyFont="1" applyBorder="1" applyAlignment="1">
      <alignment/>
    </xf>
    <xf numFmtId="0" fontId="0" fillId="19" borderId="23" xfId="0" applyFont="1" applyFill="1" applyBorder="1" applyAlignment="1">
      <alignment/>
    </xf>
    <xf numFmtId="0" fontId="0" fillId="15" borderId="23" xfId="0" applyFont="1" applyFill="1" applyBorder="1" applyAlignment="1">
      <alignment/>
    </xf>
    <xf numFmtId="165" fontId="0" fillId="0" borderId="0" xfId="0" applyNumberFormat="1" applyFont="1" applyBorder="1" applyAlignment="1">
      <alignment/>
    </xf>
    <xf numFmtId="0" fontId="0" fillId="0" borderId="15" xfId="0" applyFont="1" applyBorder="1" applyAlignment="1">
      <alignment/>
    </xf>
    <xf numFmtId="0" fontId="0" fillId="0" borderId="35" xfId="0" applyFont="1" applyBorder="1" applyAlignment="1">
      <alignment/>
    </xf>
    <xf numFmtId="164" fontId="0" fillId="15" borderId="31" xfId="44" applyNumberFormat="1" applyFont="1" applyFill="1" applyBorder="1" applyAlignment="1">
      <alignment/>
    </xf>
    <xf numFmtId="0" fontId="0" fillId="8" borderId="23" xfId="0" applyFont="1" applyFill="1" applyBorder="1" applyAlignment="1">
      <alignment/>
    </xf>
    <xf numFmtId="0" fontId="0" fillId="8" borderId="31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 horizontal="center" wrapText="1"/>
    </xf>
    <xf numFmtId="0" fontId="0" fillId="0" borderId="36" xfId="0" applyFont="1" applyBorder="1" applyAlignment="1">
      <alignment horizontal="center" wrapText="1"/>
    </xf>
    <xf numFmtId="164" fontId="0" fillId="0" borderId="34" xfId="44" applyNumberFormat="1" applyFont="1" applyBorder="1" applyAlignment="1">
      <alignment/>
    </xf>
    <xf numFmtId="164" fontId="0" fillId="19" borderId="37" xfId="44" applyNumberFormat="1" applyFont="1" applyFill="1" applyBorder="1" applyAlignment="1">
      <alignment/>
    </xf>
    <xf numFmtId="164" fontId="0" fillId="15" borderId="37" xfId="44" applyNumberFormat="1" applyFont="1" applyFill="1" applyBorder="1" applyAlignment="1">
      <alignment/>
    </xf>
    <xf numFmtId="164" fontId="0" fillId="8" borderId="31" xfId="0" applyNumberFormat="1" applyFont="1" applyFill="1" applyBorder="1" applyAlignment="1">
      <alignment/>
    </xf>
    <xf numFmtId="0" fontId="0" fillId="0" borderId="25" xfId="0" applyFont="1" applyBorder="1" applyAlignment="1" quotePrefix="1">
      <alignment/>
    </xf>
    <xf numFmtId="0" fontId="8" fillId="0" borderId="0" xfId="0" applyFont="1" applyBorder="1" applyAlignment="1">
      <alignment/>
    </xf>
    <xf numFmtId="15" fontId="0" fillId="0" borderId="0" xfId="0" applyNumberFormat="1" applyFont="1" applyBorder="1" applyAlignment="1">
      <alignment/>
    </xf>
    <xf numFmtId="164" fontId="0" fillId="8" borderId="37" xfId="0" applyNumberFormat="1" applyFont="1" applyFill="1" applyBorder="1" applyAlignment="1">
      <alignment/>
    </xf>
    <xf numFmtId="49" fontId="7" fillId="33" borderId="0" xfId="0" applyNumberFormat="1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AAAAAA"/>
      <rgbColor rgb="00A5A5A5"/>
      <rgbColor rgb="00BDC0BF"/>
      <rgbColor rgb="00FF0000"/>
      <rgbColor rgb="00ED7D31"/>
      <rgbColor rgb="00DDDDDD"/>
      <rgbColor rgb="003F3F3F"/>
      <rgbColor rgb="00FFFF00"/>
      <rgbColor rgb="00C5DEB5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142875</xdr:colOff>
      <xdr:row>21</xdr:row>
      <xdr:rowOff>152400</xdr:rowOff>
    </xdr:from>
    <xdr:to>
      <xdr:col>7</xdr:col>
      <xdr:colOff>523875</xdr:colOff>
      <xdr:row>25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4314825"/>
          <a:ext cx="123825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13</xdr:col>
      <xdr:colOff>47625</xdr:colOff>
      <xdr:row>0</xdr:row>
      <xdr:rowOff>0</xdr:rowOff>
    </xdr:from>
    <xdr:to>
      <xdr:col>14</xdr:col>
      <xdr:colOff>266700</xdr:colOff>
      <xdr:row>1</xdr:row>
      <xdr:rowOff>85725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73100" y="0"/>
          <a:ext cx="1219200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14</xdr:col>
      <xdr:colOff>152400</xdr:colOff>
      <xdr:row>0</xdr:row>
      <xdr:rowOff>0</xdr:rowOff>
    </xdr:from>
    <xdr:to>
      <xdr:col>15</xdr:col>
      <xdr:colOff>304800</xdr:colOff>
      <xdr:row>1</xdr:row>
      <xdr:rowOff>95250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458950" y="0"/>
          <a:ext cx="11525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142875</xdr:colOff>
      <xdr:row>0</xdr:row>
      <xdr:rowOff>123825</xdr:rowOff>
    </xdr:from>
    <xdr:to>
      <xdr:col>13</xdr:col>
      <xdr:colOff>190500</xdr:colOff>
      <xdr:row>2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20600" y="123825"/>
          <a:ext cx="104775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200025</xdr:colOff>
      <xdr:row>0</xdr:row>
      <xdr:rowOff>57150</xdr:rowOff>
    </xdr:from>
    <xdr:to>
      <xdr:col>12</xdr:col>
      <xdr:colOff>438150</xdr:colOff>
      <xdr:row>2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715750" y="57150"/>
          <a:ext cx="12382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Theme">
      <a:dk1>
        <a:srgbClr val="000000"/>
      </a:dk1>
      <a:lt1>
        <a:sysClr val="window" lastClr="FFFFFF"/>
      </a:lt1>
      <a:dk2>
        <a:srgbClr val="A7A7A7"/>
      </a:dk2>
      <a:lt2>
        <a:srgbClr val="535353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24"/>
  <sheetViews>
    <sheetView tabSelected="1" zoomScalePageLayoutView="0" workbookViewId="0" topLeftCell="A1">
      <selection activeCell="H8" sqref="H8"/>
    </sheetView>
  </sheetViews>
  <sheetFormatPr defaultColWidth="9.140625" defaultRowHeight="15"/>
  <cols>
    <col min="2" max="2" width="20.00390625" style="0" customWidth="1"/>
    <col min="3" max="3" width="13.28125" style="0" customWidth="1"/>
    <col min="4" max="4" width="13.421875" style="0" customWidth="1"/>
    <col min="5" max="5" width="2.57421875" style="0" customWidth="1"/>
    <col min="6" max="6" width="11.7109375" style="0" customWidth="1"/>
    <col min="7" max="7" width="12.8515625" style="0" customWidth="1"/>
    <col min="8" max="8" width="14.57421875" style="0" customWidth="1"/>
  </cols>
  <sheetData>
    <row r="1" spans="2:8" ht="14.25">
      <c r="B1" s="88" t="s">
        <v>69</v>
      </c>
      <c r="C1" s="89"/>
      <c r="D1" s="89"/>
      <c r="E1" s="89"/>
      <c r="F1" s="89"/>
      <c r="G1" s="89"/>
      <c r="H1" s="90"/>
    </row>
    <row r="2" spans="2:8" ht="14.25">
      <c r="B2" s="17"/>
      <c r="C2" s="9"/>
      <c r="D2" s="9"/>
      <c r="E2" s="9"/>
      <c r="F2" s="9"/>
      <c r="G2" s="9"/>
      <c r="H2" s="91"/>
    </row>
    <row r="3" spans="2:8" ht="14.25">
      <c r="B3" s="17" t="s">
        <v>70</v>
      </c>
      <c r="C3" s="87" t="s">
        <v>88</v>
      </c>
      <c r="D3" s="9"/>
      <c r="E3" s="9"/>
      <c r="F3" s="44" t="s">
        <v>90</v>
      </c>
      <c r="G3" s="108" t="s">
        <v>89</v>
      </c>
      <c r="H3" s="91"/>
    </row>
    <row r="4" spans="2:8" ht="14.25">
      <c r="B4" s="17"/>
      <c r="C4" s="9"/>
      <c r="D4" s="9"/>
      <c r="E4" s="9"/>
      <c r="F4" s="44" t="s">
        <v>91</v>
      </c>
      <c r="G4" s="110">
        <v>44013</v>
      </c>
      <c r="H4" s="91"/>
    </row>
    <row r="5" spans="2:8" ht="14.25">
      <c r="B5" s="17"/>
      <c r="C5" s="9"/>
      <c r="D5" s="9"/>
      <c r="E5" s="9"/>
      <c r="F5" s="9"/>
      <c r="G5" s="109" t="s">
        <v>86</v>
      </c>
      <c r="H5" s="91"/>
    </row>
    <row r="6" spans="2:8" ht="42" customHeight="1">
      <c r="B6" s="101"/>
      <c r="C6" s="102" t="s">
        <v>76</v>
      </c>
      <c r="D6" s="102" t="s">
        <v>77</v>
      </c>
      <c r="E6" s="102"/>
      <c r="F6" s="102" t="s">
        <v>78</v>
      </c>
      <c r="G6" s="102" t="s">
        <v>83</v>
      </c>
      <c r="H6" s="103" t="s">
        <v>84</v>
      </c>
    </row>
    <row r="7" spans="2:8" ht="14.25">
      <c r="B7" s="17" t="s">
        <v>72</v>
      </c>
      <c r="C7" s="92">
        <f>'Last Year Actual'!O7</f>
        <v>1650008</v>
      </c>
      <c r="D7" s="92">
        <f>'Current Year Budget'!C7</f>
        <v>1230000</v>
      </c>
      <c r="E7" s="92"/>
      <c r="F7" s="92">
        <f>'Actuals and Projection'!C7</f>
        <v>863334.4074032512</v>
      </c>
      <c r="G7" s="9"/>
      <c r="H7" s="104">
        <f>'Actuals and Projection'!N7-'Actuals and Projection'!C7</f>
        <v>288650</v>
      </c>
    </row>
    <row r="8" spans="2:8" ht="14.25">
      <c r="B8" s="17" t="s">
        <v>71</v>
      </c>
      <c r="C8" s="92">
        <f>'Last Year Actual'!C17</f>
        <v>7</v>
      </c>
      <c r="D8" s="92">
        <f>'Current Year Budget'!C17</f>
        <v>200500</v>
      </c>
      <c r="E8" s="92"/>
      <c r="F8" s="92">
        <f>'Actuals and Projection'!C17</f>
        <v>200500</v>
      </c>
      <c r="G8" s="9"/>
      <c r="H8" s="104">
        <f>'Actuals and Projection'!N17-'Actuals and Projection'!C17</f>
        <v>40000</v>
      </c>
    </row>
    <row r="9" spans="2:8" ht="14.25">
      <c r="B9" s="93" t="s">
        <v>73</v>
      </c>
      <c r="C9" s="85">
        <f>SUM(C7:C8)</f>
        <v>1650015</v>
      </c>
      <c r="D9" s="85">
        <f>SUM(D7:D8)</f>
        <v>1430500</v>
      </c>
      <c r="E9" s="85"/>
      <c r="F9" s="85">
        <f>SUM(F7:F8)</f>
        <v>1063834.4074032512</v>
      </c>
      <c r="G9" s="84"/>
      <c r="H9" s="105"/>
    </row>
    <row r="10" spans="2:8" ht="14.25">
      <c r="B10" s="17"/>
      <c r="C10" s="92"/>
      <c r="D10" s="92"/>
      <c r="E10" s="92"/>
      <c r="F10" s="92"/>
      <c r="G10" s="9"/>
      <c r="H10" s="104"/>
    </row>
    <row r="11" spans="2:8" ht="14.25">
      <c r="B11" s="17" t="s">
        <v>74</v>
      </c>
      <c r="C11" s="92">
        <f>'Last Year Actual'!O27</f>
        <v>825001</v>
      </c>
      <c r="D11" s="92">
        <f>'Current Year Budget'!C27</f>
        <v>841501.02</v>
      </c>
      <c r="E11" s="92"/>
      <c r="F11" s="92">
        <f>'Actuals and Projection'!C27</f>
        <v>535501.02</v>
      </c>
      <c r="G11" s="9"/>
      <c r="H11" s="104">
        <f>'Actuals and Projection'!N27-'Actuals and Projection'!C27</f>
        <v>310000</v>
      </c>
    </row>
    <row r="12" spans="2:8" ht="14.25">
      <c r="B12" s="17" t="s">
        <v>35</v>
      </c>
      <c r="C12" s="92">
        <f>'Last Year Actual'!O26-'Last Year Actual'!O27</f>
        <v>728511</v>
      </c>
      <c r="D12" s="92">
        <f>'Current Year Budget'!P26-'Current Year Budget'!P27</f>
        <v>727501.02</v>
      </c>
      <c r="E12" s="92"/>
      <c r="F12" s="92">
        <f>'Actuals and Projection'!C26-'Actuals and Projection'!C27</f>
        <v>373868.0777243257</v>
      </c>
      <c r="G12" s="9"/>
      <c r="H12" s="104">
        <f>('Actuals and Projection'!N26-'Actuals and Projection'!C26)-('Actuals and Projection'!N27-'Actuals and Projection'!C27)</f>
        <v>111199.00000000023</v>
      </c>
    </row>
    <row r="13" spans="2:8" ht="14.25">
      <c r="B13" s="94" t="s">
        <v>75</v>
      </c>
      <c r="C13" s="98">
        <f>SUM(C11:C12)</f>
        <v>1553512</v>
      </c>
      <c r="D13" s="98">
        <f>SUM(D11:D12)</f>
        <v>1569002.04</v>
      </c>
      <c r="E13" s="98"/>
      <c r="F13" s="98">
        <f>SUM(F11:F12)</f>
        <v>909369.0977243257</v>
      </c>
      <c r="G13" s="86"/>
      <c r="H13" s="106">
        <f>SUM(H11:H12)</f>
        <v>421199.00000000023</v>
      </c>
    </row>
    <row r="14" spans="2:8" ht="14.25">
      <c r="B14" s="17"/>
      <c r="C14" s="9"/>
      <c r="D14" s="9"/>
      <c r="E14" s="9"/>
      <c r="F14" s="9"/>
      <c r="G14" s="9"/>
      <c r="H14" s="104"/>
    </row>
    <row r="15" spans="2:8" ht="14.25">
      <c r="B15" s="99" t="s">
        <v>46</v>
      </c>
      <c r="C15" s="107">
        <f>C9-C13</f>
        <v>96503</v>
      </c>
      <c r="D15" s="107">
        <f>D9-D13</f>
        <v>-138502.04000000004</v>
      </c>
      <c r="E15" s="100"/>
      <c r="F15" s="107">
        <f>F9-F13</f>
        <v>154465.30967892543</v>
      </c>
      <c r="G15" s="107">
        <f>G9-G13</f>
        <v>0</v>
      </c>
      <c r="H15" s="111">
        <f>H9-H13</f>
        <v>-421199.00000000023</v>
      </c>
    </row>
    <row r="16" spans="2:8" ht="14.25">
      <c r="B16" s="17"/>
      <c r="C16" s="9"/>
      <c r="D16" s="9"/>
      <c r="E16" s="9"/>
      <c r="F16" s="9"/>
      <c r="G16" s="9"/>
      <c r="H16" s="91"/>
    </row>
    <row r="17" spans="2:8" ht="14.25">
      <c r="B17" s="17" t="s">
        <v>79</v>
      </c>
      <c r="C17" s="9"/>
      <c r="D17" s="9"/>
      <c r="E17" s="9"/>
      <c r="F17" s="92">
        <f>'Cash Flow Projection'!D5</f>
        <v>156000</v>
      </c>
      <c r="G17" s="9"/>
      <c r="H17" s="91"/>
    </row>
    <row r="18" spans="2:8" ht="14.25">
      <c r="B18" s="17" t="s">
        <v>80</v>
      </c>
      <c r="C18" s="9"/>
      <c r="D18" s="9"/>
      <c r="E18" s="9"/>
      <c r="F18" s="92">
        <f>'Cash Flow Projection'!M18</f>
        <v>63451</v>
      </c>
      <c r="G18" s="9"/>
      <c r="H18" s="91"/>
    </row>
    <row r="19" spans="2:8" ht="14.25">
      <c r="B19" s="17" t="s">
        <v>81</v>
      </c>
      <c r="C19" s="9"/>
      <c r="D19" s="9"/>
      <c r="E19" s="9"/>
      <c r="F19" s="92">
        <f>F18-F17</f>
        <v>-92549</v>
      </c>
      <c r="G19" s="9"/>
      <c r="H19" s="91"/>
    </row>
    <row r="20" spans="2:8" ht="14.25">
      <c r="B20" s="17" t="s">
        <v>82</v>
      </c>
      <c r="C20" s="9"/>
      <c r="D20" s="9"/>
      <c r="E20" s="9"/>
      <c r="F20" s="95">
        <f>'Cash Flow Projection'!M19</f>
        <v>1.5064375746381165</v>
      </c>
      <c r="G20" s="9"/>
      <c r="H20" s="91"/>
    </row>
    <row r="21" spans="2:8" ht="15" thickBot="1">
      <c r="B21" s="54"/>
      <c r="C21" s="96"/>
      <c r="D21" s="96"/>
      <c r="E21" s="96"/>
      <c r="F21" s="96"/>
      <c r="G21" s="96"/>
      <c r="H21" s="97"/>
    </row>
    <row r="24" ht="15">
      <c r="F24" t="s">
        <v>85</v>
      </c>
    </row>
  </sheetData>
  <sheetProtection/>
  <printOptions horizontalCentered="1" verticalCentered="1"/>
  <pageMargins left="0.7" right="0.7" top="0.75" bottom="0.75" header="0.3" footer="0.3"/>
  <pageSetup fitToHeight="1" fitToWidth="1" horizontalDpi="1200" verticalDpi="120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T44"/>
  <sheetViews>
    <sheetView showGridLines="0" zoomScale="75" zoomScaleNormal="75" zoomScalePageLayoutView="0" workbookViewId="0" topLeftCell="A1">
      <selection activeCell="C4" sqref="C4"/>
    </sheetView>
  </sheetViews>
  <sheetFormatPr defaultColWidth="16.28125" defaultRowHeight="12.75" customHeight="1"/>
  <cols>
    <col min="1" max="1" width="1.7109375" style="6" customWidth="1"/>
    <col min="2" max="2" width="31.7109375" style="6" customWidth="1"/>
    <col min="3" max="12" width="15.00390625" style="6" customWidth="1"/>
    <col min="13" max="13" width="16.421875" style="6" customWidth="1"/>
    <col min="14" max="14" width="15.00390625" style="6" customWidth="1"/>
    <col min="15" max="15" width="16.00390625" style="6" customWidth="1"/>
    <col min="16" max="254" width="16.421875" style="6" customWidth="1"/>
    <col min="255" max="16384" width="16.28125" style="9" customWidth="1"/>
  </cols>
  <sheetData>
    <row r="1" spans="2:13" ht="45" customHeight="1">
      <c r="B1" s="47" t="s">
        <v>49</v>
      </c>
      <c r="M1" s="49" t="s">
        <v>50</v>
      </c>
    </row>
    <row r="2" spans="1:254" s="8" customFormat="1" ht="16.5" customHeight="1">
      <c r="A2" s="112" t="s">
        <v>0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</row>
    <row r="3" s="4" customFormat="1" ht="10.5" customHeight="1">
      <c r="B3" s="25" t="s">
        <v>51</v>
      </c>
    </row>
    <row r="4" spans="1:15" s="4" customFormat="1" ht="19.5" customHeight="1">
      <c r="A4" s="22"/>
      <c r="C4" s="23" t="s">
        <v>1</v>
      </c>
      <c r="D4" s="23" t="s">
        <v>2</v>
      </c>
      <c r="E4" s="23" t="s">
        <v>3</v>
      </c>
      <c r="F4" s="23" t="s">
        <v>4</v>
      </c>
      <c r="G4" s="23" t="s">
        <v>5</v>
      </c>
      <c r="H4" s="23" t="s">
        <v>6</v>
      </c>
      <c r="I4" s="23" t="s">
        <v>7</v>
      </c>
      <c r="J4" s="23" t="s">
        <v>8</v>
      </c>
      <c r="K4" s="23" t="s">
        <v>9</v>
      </c>
      <c r="L4" s="23" t="s">
        <v>10</v>
      </c>
      <c r="M4" s="23" t="s">
        <v>11</v>
      </c>
      <c r="N4" s="23" t="s">
        <v>12</v>
      </c>
      <c r="O4" s="24" t="s">
        <v>37</v>
      </c>
    </row>
    <row r="5" spans="1:254" ht="5.25" customHeight="1" thickBot="1">
      <c r="A5" s="10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</row>
    <row r="6" spans="1:254" ht="19.5" customHeight="1">
      <c r="A6" s="15" t="s">
        <v>13</v>
      </c>
      <c r="B6" s="16"/>
      <c r="C6" s="32">
        <f aca="true" t="shared" si="0" ref="C6:O6">C7+C17</f>
        <v>15</v>
      </c>
      <c r="D6" s="32">
        <f t="shared" si="0"/>
        <v>250000</v>
      </c>
      <c r="E6" s="32">
        <f t="shared" si="0"/>
        <v>500000</v>
      </c>
      <c r="F6" s="32">
        <f t="shared" si="0"/>
        <v>0</v>
      </c>
      <c r="G6" s="32">
        <f t="shared" si="0"/>
        <v>250000</v>
      </c>
      <c r="H6" s="32">
        <f t="shared" si="0"/>
        <v>25000</v>
      </c>
      <c r="I6" s="32">
        <f t="shared" si="0"/>
        <v>0</v>
      </c>
      <c r="J6" s="32">
        <f t="shared" si="0"/>
        <v>200000</v>
      </c>
      <c r="K6" s="32">
        <f t="shared" si="0"/>
        <v>75000</v>
      </c>
      <c r="L6" s="32">
        <f t="shared" si="0"/>
        <v>150000</v>
      </c>
      <c r="M6" s="33">
        <f t="shared" si="0"/>
        <v>270000</v>
      </c>
      <c r="N6" s="32">
        <f t="shared" si="0"/>
        <v>0</v>
      </c>
      <c r="O6" s="34">
        <f t="shared" si="0"/>
        <v>1720015</v>
      </c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</row>
    <row r="7" spans="1:15" s="4" customFormat="1" ht="19.5" customHeight="1">
      <c r="A7" s="40"/>
      <c r="B7" s="26" t="s">
        <v>14</v>
      </c>
      <c r="C7" s="7">
        <f aca="true" t="shared" si="1" ref="C7:O7">SUM(C8:C15)</f>
        <v>8</v>
      </c>
      <c r="D7" s="7">
        <f t="shared" si="1"/>
        <v>250000</v>
      </c>
      <c r="E7" s="7">
        <f t="shared" si="1"/>
        <v>500000</v>
      </c>
      <c r="F7" s="7">
        <f t="shared" si="1"/>
        <v>0</v>
      </c>
      <c r="G7" s="7">
        <f t="shared" si="1"/>
        <v>250000</v>
      </c>
      <c r="H7" s="7">
        <f t="shared" si="1"/>
        <v>25000</v>
      </c>
      <c r="I7" s="7">
        <f t="shared" si="1"/>
        <v>0</v>
      </c>
      <c r="J7" s="7">
        <f t="shared" si="1"/>
        <v>200000</v>
      </c>
      <c r="K7" s="7">
        <f t="shared" si="1"/>
        <v>75000</v>
      </c>
      <c r="L7" s="7">
        <f t="shared" si="1"/>
        <v>150000</v>
      </c>
      <c r="M7" s="7">
        <f t="shared" si="1"/>
        <v>200000</v>
      </c>
      <c r="N7" s="7">
        <f t="shared" si="1"/>
        <v>0</v>
      </c>
      <c r="O7" s="35">
        <f t="shared" si="1"/>
        <v>1650008</v>
      </c>
    </row>
    <row r="8" spans="1:254" ht="19.5" customHeight="1">
      <c r="A8" s="41"/>
      <c r="B8" s="27" t="s">
        <v>15</v>
      </c>
      <c r="C8" s="20">
        <v>1</v>
      </c>
      <c r="D8" s="20">
        <v>250000</v>
      </c>
      <c r="E8" s="20"/>
      <c r="F8" s="20"/>
      <c r="G8" s="20">
        <v>250000</v>
      </c>
      <c r="H8" s="20"/>
      <c r="I8" s="20"/>
      <c r="J8" s="20">
        <v>200000</v>
      </c>
      <c r="K8" s="20"/>
      <c r="L8" s="20"/>
      <c r="M8" s="20">
        <v>200000</v>
      </c>
      <c r="N8" s="20"/>
      <c r="O8" s="36">
        <f aca="true" t="shared" si="2" ref="O8:O15">SUM(C8:N8)</f>
        <v>900001</v>
      </c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</row>
    <row r="9" spans="1:254" ht="19.5" customHeight="1">
      <c r="A9" s="41"/>
      <c r="B9" s="27" t="s">
        <v>16</v>
      </c>
      <c r="C9" s="20">
        <v>1</v>
      </c>
      <c r="D9" s="20"/>
      <c r="E9" s="20">
        <v>500000</v>
      </c>
      <c r="F9" s="20"/>
      <c r="G9" s="20"/>
      <c r="H9" s="20"/>
      <c r="I9" s="20"/>
      <c r="J9" s="20"/>
      <c r="K9" s="20"/>
      <c r="L9" s="20"/>
      <c r="M9" s="20"/>
      <c r="N9" s="20"/>
      <c r="O9" s="36">
        <f t="shared" si="2"/>
        <v>500001</v>
      </c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</row>
    <row r="10" spans="1:254" ht="19.5" customHeight="1">
      <c r="A10" s="41"/>
      <c r="B10" s="27" t="s">
        <v>17</v>
      </c>
      <c r="C10" s="20">
        <v>1</v>
      </c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36">
        <f t="shared" si="2"/>
        <v>1</v>
      </c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</row>
    <row r="11" spans="1:254" ht="19.5" customHeight="1">
      <c r="A11" s="17"/>
      <c r="B11" s="12" t="s">
        <v>18</v>
      </c>
      <c r="C11" s="20">
        <v>1</v>
      </c>
      <c r="D11" s="20"/>
      <c r="E11" s="20"/>
      <c r="F11" s="20"/>
      <c r="G11" s="20"/>
      <c r="H11" s="20">
        <v>25000</v>
      </c>
      <c r="I11" s="20"/>
      <c r="J11" s="20"/>
      <c r="K11" s="20"/>
      <c r="L11" s="20"/>
      <c r="M11" s="20"/>
      <c r="N11" s="20"/>
      <c r="O11" s="36">
        <f t="shared" si="2"/>
        <v>25001</v>
      </c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</row>
    <row r="12" spans="1:254" ht="19.5" customHeight="1">
      <c r="A12" s="42"/>
      <c r="B12" s="28" t="s">
        <v>19</v>
      </c>
      <c r="C12" s="20">
        <v>1</v>
      </c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36">
        <f t="shared" si="2"/>
        <v>1</v>
      </c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</row>
    <row r="13" spans="1:254" ht="19.5" customHeight="1">
      <c r="A13" s="42"/>
      <c r="B13" s="28" t="s">
        <v>20</v>
      </c>
      <c r="C13" s="20">
        <v>1</v>
      </c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36">
        <f t="shared" si="2"/>
        <v>1</v>
      </c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</row>
    <row r="14" spans="1:254" ht="19.5" customHeight="1">
      <c r="A14" s="43"/>
      <c r="B14" s="29" t="s">
        <v>21</v>
      </c>
      <c r="C14" s="20">
        <v>1</v>
      </c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36">
        <f t="shared" si="2"/>
        <v>1</v>
      </c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</row>
    <row r="15" spans="1:254" ht="19.5" customHeight="1">
      <c r="A15" s="41"/>
      <c r="B15" s="30" t="s">
        <v>45</v>
      </c>
      <c r="C15" s="20">
        <v>1</v>
      </c>
      <c r="D15" s="20"/>
      <c r="E15" s="20"/>
      <c r="F15" s="20"/>
      <c r="G15" s="20"/>
      <c r="H15" s="20"/>
      <c r="I15" s="20"/>
      <c r="J15" s="20"/>
      <c r="K15" s="20">
        <v>75000</v>
      </c>
      <c r="L15" s="20">
        <v>150000</v>
      </c>
      <c r="M15" s="20"/>
      <c r="N15" s="20"/>
      <c r="O15" s="36">
        <f t="shared" si="2"/>
        <v>225001</v>
      </c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</row>
    <row r="16" spans="1:254" ht="3.75" customHeight="1">
      <c r="A16" s="17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7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</row>
    <row r="17" spans="1:15" s="4" customFormat="1" ht="19.5" customHeight="1">
      <c r="A17" s="31"/>
      <c r="B17" s="11" t="s">
        <v>22</v>
      </c>
      <c r="C17" s="7">
        <f aca="true" t="shared" si="3" ref="C17:O17">SUM(C18:C24)</f>
        <v>7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70000</v>
      </c>
      <c r="N17" s="7">
        <f t="shared" si="3"/>
        <v>0</v>
      </c>
      <c r="O17" s="35">
        <f t="shared" si="3"/>
        <v>70007</v>
      </c>
    </row>
    <row r="18" spans="1:254" ht="19.5" customHeight="1">
      <c r="A18" s="41"/>
      <c r="B18" s="27" t="s">
        <v>23</v>
      </c>
      <c r="C18" s="20">
        <v>1</v>
      </c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36">
        <f aca="true" t="shared" si="4" ref="O18:O24">SUM(C18:N18)</f>
        <v>1</v>
      </c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</row>
    <row r="19" spans="1:254" ht="19.5" customHeight="1">
      <c r="A19" s="17"/>
      <c r="B19" s="12" t="s">
        <v>24</v>
      </c>
      <c r="C19" s="20">
        <v>1</v>
      </c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36">
        <f t="shared" si="4"/>
        <v>1</v>
      </c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</row>
    <row r="20" spans="1:254" ht="19.5" customHeight="1">
      <c r="A20" s="41"/>
      <c r="B20" s="27" t="s">
        <v>25</v>
      </c>
      <c r="C20" s="20">
        <v>1</v>
      </c>
      <c r="D20" s="20"/>
      <c r="E20" s="20"/>
      <c r="F20" s="20"/>
      <c r="G20" s="20"/>
      <c r="H20" s="20"/>
      <c r="I20" s="20"/>
      <c r="J20" s="20"/>
      <c r="K20" s="20"/>
      <c r="L20" s="20"/>
      <c r="M20" s="20">
        <v>70000</v>
      </c>
      <c r="N20" s="20"/>
      <c r="O20" s="36">
        <f t="shared" si="4"/>
        <v>70001</v>
      </c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</row>
    <row r="21" spans="1:254" ht="19.5" customHeight="1">
      <c r="A21" s="17"/>
      <c r="B21" s="13" t="s">
        <v>43</v>
      </c>
      <c r="C21" s="20">
        <v>1</v>
      </c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36">
        <f t="shared" si="4"/>
        <v>1</v>
      </c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</row>
    <row r="22" spans="1:254" ht="19.5" customHeight="1">
      <c r="A22" s="41"/>
      <c r="B22" s="30" t="s">
        <v>44</v>
      </c>
      <c r="C22" s="20">
        <v>1</v>
      </c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36">
        <f t="shared" si="4"/>
        <v>1</v>
      </c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</row>
    <row r="23" spans="1:254" ht="19.5" customHeight="1">
      <c r="A23" s="41"/>
      <c r="B23" s="27" t="s">
        <v>26</v>
      </c>
      <c r="C23" s="20">
        <v>1</v>
      </c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6">
        <f t="shared" si="4"/>
        <v>1</v>
      </c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</row>
    <row r="24" spans="1:254" ht="19.5" customHeight="1" thickBot="1">
      <c r="A24" s="18"/>
      <c r="B24" s="19" t="s">
        <v>27</v>
      </c>
      <c r="C24" s="38">
        <v>1</v>
      </c>
      <c r="D24" s="38"/>
      <c r="E24" s="38"/>
      <c r="F24" s="38"/>
      <c r="G24" s="38"/>
      <c r="H24" s="38"/>
      <c r="I24" s="38"/>
      <c r="J24" s="38"/>
      <c r="K24" s="38"/>
      <c r="L24" s="38"/>
      <c r="M24" s="38"/>
      <c r="N24" s="38"/>
      <c r="O24" s="39">
        <f t="shared" si="4"/>
        <v>1</v>
      </c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</row>
    <row r="25" spans="1:254" ht="11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</row>
    <row r="26" spans="1:254" ht="19.5" customHeight="1">
      <c r="A26" s="50" t="s">
        <v>28</v>
      </c>
      <c r="B26" s="61"/>
      <c r="C26" s="51">
        <f aca="true" t="shared" si="5" ref="C26:O26">SUM(C27:C38)</f>
        <v>12</v>
      </c>
      <c r="D26" s="51">
        <f t="shared" si="5"/>
        <v>128500</v>
      </c>
      <c r="E26" s="51">
        <f t="shared" si="5"/>
        <v>128500</v>
      </c>
      <c r="F26" s="51">
        <f t="shared" si="5"/>
        <v>128500</v>
      </c>
      <c r="G26" s="51">
        <f t="shared" si="5"/>
        <v>128500</v>
      </c>
      <c r="H26" s="51">
        <f t="shared" si="5"/>
        <v>128500</v>
      </c>
      <c r="I26" s="51">
        <f t="shared" si="5"/>
        <v>128500</v>
      </c>
      <c r="J26" s="51">
        <f t="shared" si="5"/>
        <v>128500</v>
      </c>
      <c r="K26" s="51">
        <f t="shared" si="5"/>
        <v>193500</v>
      </c>
      <c r="L26" s="51">
        <f t="shared" si="5"/>
        <v>203500</v>
      </c>
      <c r="M26" s="51">
        <f t="shared" si="5"/>
        <v>128500</v>
      </c>
      <c r="N26" s="51">
        <f t="shared" si="5"/>
        <v>128500</v>
      </c>
      <c r="O26" s="52">
        <f t="shared" si="5"/>
        <v>1553512</v>
      </c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</row>
    <row r="27" spans="1:254" ht="19.5" customHeight="1">
      <c r="A27" s="41"/>
      <c r="B27" s="27" t="s">
        <v>29</v>
      </c>
      <c r="C27" s="3">
        <v>1</v>
      </c>
      <c r="D27" s="3">
        <v>75000</v>
      </c>
      <c r="E27" s="3">
        <v>75000</v>
      </c>
      <c r="F27" s="3">
        <v>75000</v>
      </c>
      <c r="G27" s="3">
        <v>75000</v>
      </c>
      <c r="H27" s="3">
        <v>75000</v>
      </c>
      <c r="I27" s="3">
        <v>75000</v>
      </c>
      <c r="J27" s="3">
        <v>75000</v>
      </c>
      <c r="K27" s="3">
        <v>75000</v>
      </c>
      <c r="L27" s="3">
        <v>75000</v>
      </c>
      <c r="M27" s="3">
        <v>75000</v>
      </c>
      <c r="N27" s="3">
        <v>75000</v>
      </c>
      <c r="O27" s="53">
        <f aca="true" t="shared" si="6" ref="O27:O38">SUM(C27:N27)</f>
        <v>825001</v>
      </c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</row>
    <row r="28" spans="1:254" ht="19.5" customHeight="1">
      <c r="A28" s="41"/>
      <c r="B28" s="27" t="s">
        <v>30</v>
      </c>
      <c r="C28" s="3">
        <v>1</v>
      </c>
      <c r="D28" s="3">
        <v>25000</v>
      </c>
      <c r="E28" s="3">
        <v>25000</v>
      </c>
      <c r="F28" s="3">
        <v>25000</v>
      </c>
      <c r="G28" s="3">
        <v>25000</v>
      </c>
      <c r="H28" s="3">
        <v>25000</v>
      </c>
      <c r="I28" s="3">
        <v>25000</v>
      </c>
      <c r="J28" s="3">
        <v>25000</v>
      </c>
      <c r="K28" s="3">
        <v>25000</v>
      </c>
      <c r="L28" s="3">
        <v>25000</v>
      </c>
      <c r="M28" s="3">
        <v>25000</v>
      </c>
      <c r="N28" s="3">
        <v>25000</v>
      </c>
      <c r="O28" s="53">
        <f t="shared" si="6"/>
        <v>275001</v>
      </c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</row>
    <row r="29" spans="1:254" ht="19.5" customHeight="1">
      <c r="A29" s="41"/>
      <c r="B29" s="27" t="s">
        <v>31</v>
      </c>
      <c r="C29" s="3">
        <v>1</v>
      </c>
      <c r="D29" s="3">
        <v>15000</v>
      </c>
      <c r="E29" s="3">
        <v>15000</v>
      </c>
      <c r="F29" s="3">
        <v>15000</v>
      </c>
      <c r="G29" s="3">
        <v>15000</v>
      </c>
      <c r="H29" s="3">
        <v>15000</v>
      </c>
      <c r="I29" s="3">
        <v>15000</v>
      </c>
      <c r="J29" s="3">
        <v>15000</v>
      </c>
      <c r="K29" s="3">
        <v>15000</v>
      </c>
      <c r="L29" s="3">
        <v>15000</v>
      </c>
      <c r="M29" s="3">
        <v>15000</v>
      </c>
      <c r="N29" s="3">
        <v>15000</v>
      </c>
      <c r="O29" s="53">
        <f t="shared" si="6"/>
        <v>165001</v>
      </c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</row>
    <row r="30" spans="1:254" ht="19.5" customHeight="1">
      <c r="A30" s="41"/>
      <c r="B30" s="27" t="s">
        <v>32</v>
      </c>
      <c r="C30" s="3">
        <v>1</v>
      </c>
      <c r="D30" s="3">
        <v>3500</v>
      </c>
      <c r="E30" s="3">
        <v>3500</v>
      </c>
      <c r="F30" s="3">
        <v>3500</v>
      </c>
      <c r="G30" s="3">
        <v>3500</v>
      </c>
      <c r="H30" s="3">
        <v>3500</v>
      </c>
      <c r="I30" s="3">
        <v>3500</v>
      </c>
      <c r="J30" s="3">
        <v>3500</v>
      </c>
      <c r="K30" s="3">
        <v>3500</v>
      </c>
      <c r="L30" s="3">
        <v>3500</v>
      </c>
      <c r="M30" s="3">
        <v>3500</v>
      </c>
      <c r="N30" s="3">
        <v>3500</v>
      </c>
      <c r="O30" s="53">
        <f t="shared" si="6"/>
        <v>38501</v>
      </c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</row>
    <row r="31" spans="1:254" ht="19.5" customHeight="1">
      <c r="A31" s="41"/>
      <c r="B31" s="30" t="s">
        <v>40</v>
      </c>
      <c r="C31" s="3">
        <v>1</v>
      </c>
      <c r="D31" s="3"/>
      <c r="E31" s="3"/>
      <c r="F31" s="3"/>
      <c r="G31" s="3"/>
      <c r="H31" s="3"/>
      <c r="I31" s="3"/>
      <c r="J31" s="3"/>
      <c r="K31" s="3"/>
      <c r="L31" s="3">
        <v>75000</v>
      </c>
      <c r="M31" s="3"/>
      <c r="N31" s="3"/>
      <c r="O31" s="53">
        <f t="shared" si="6"/>
        <v>75001</v>
      </c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</row>
    <row r="32" spans="1:254" ht="19.5" customHeight="1">
      <c r="A32" s="41"/>
      <c r="B32" s="30" t="s">
        <v>41</v>
      </c>
      <c r="C32" s="3">
        <v>1</v>
      </c>
      <c r="D32" s="3">
        <v>3500</v>
      </c>
      <c r="E32" s="3">
        <v>3500</v>
      </c>
      <c r="F32" s="3">
        <v>3500</v>
      </c>
      <c r="G32" s="3">
        <v>3500</v>
      </c>
      <c r="H32" s="3">
        <v>3500</v>
      </c>
      <c r="I32" s="3">
        <v>3500</v>
      </c>
      <c r="J32" s="3">
        <v>3500</v>
      </c>
      <c r="K32" s="3">
        <v>3500</v>
      </c>
      <c r="L32" s="3">
        <v>3500</v>
      </c>
      <c r="M32" s="3">
        <v>3500</v>
      </c>
      <c r="N32" s="3">
        <v>3500</v>
      </c>
      <c r="O32" s="53">
        <f t="shared" si="6"/>
        <v>38501</v>
      </c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</row>
    <row r="33" spans="1:254" ht="19.5" customHeight="1">
      <c r="A33" s="41"/>
      <c r="B33" s="30" t="s">
        <v>47</v>
      </c>
      <c r="C33" s="3">
        <v>1</v>
      </c>
      <c r="D33" s="3"/>
      <c r="E33" s="3"/>
      <c r="F33" s="3"/>
      <c r="G33" s="3"/>
      <c r="H33" s="3"/>
      <c r="I33" s="3"/>
      <c r="J33" s="3"/>
      <c r="K33" s="3">
        <v>65000</v>
      </c>
      <c r="L33" s="3"/>
      <c r="M33" s="3"/>
      <c r="N33" s="3"/>
      <c r="O33" s="53">
        <f t="shared" si="6"/>
        <v>65001</v>
      </c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</row>
    <row r="34" spans="1:254" ht="19.5" customHeight="1">
      <c r="A34" s="41"/>
      <c r="B34" s="30" t="s">
        <v>38</v>
      </c>
      <c r="C34" s="3">
        <v>1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53">
        <f t="shared" si="6"/>
        <v>1</v>
      </c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</row>
    <row r="35" spans="1:254" ht="19.5" customHeight="1">
      <c r="A35" s="41"/>
      <c r="B35" s="27" t="s">
        <v>33</v>
      </c>
      <c r="C35" s="3">
        <v>1</v>
      </c>
      <c r="D35" s="3">
        <v>6500</v>
      </c>
      <c r="E35" s="3">
        <v>6500</v>
      </c>
      <c r="F35" s="3">
        <v>6500</v>
      </c>
      <c r="G35" s="3">
        <v>6500</v>
      </c>
      <c r="H35" s="3">
        <v>6500</v>
      </c>
      <c r="I35" s="3">
        <v>6500</v>
      </c>
      <c r="J35" s="3">
        <v>6500</v>
      </c>
      <c r="K35" s="3">
        <v>6500</v>
      </c>
      <c r="L35" s="3">
        <v>6500</v>
      </c>
      <c r="M35" s="3">
        <v>6500</v>
      </c>
      <c r="N35" s="3">
        <v>6500</v>
      </c>
      <c r="O35" s="53">
        <f t="shared" si="6"/>
        <v>71501</v>
      </c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</row>
    <row r="36" spans="1:254" ht="19.5" customHeight="1">
      <c r="A36" s="41"/>
      <c r="B36" s="27" t="s">
        <v>34</v>
      </c>
      <c r="C36" s="3">
        <v>1</v>
      </c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53">
        <f t="shared" si="6"/>
        <v>1</v>
      </c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</row>
    <row r="37" spans="1:254" ht="26.25" customHeight="1">
      <c r="A37" s="41"/>
      <c r="B37" s="62" t="s">
        <v>39</v>
      </c>
      <c r="C37" s="3">
        <v>1</v>
      </c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53">
        <f t="shared" si="6"/>
        <v>1</v>
      </c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</row>
    <row r="38" spans="1:254" ht="19.5" customHeight="1" thickBot="1">
      <c r="A38" s="54"/>
      <c r="B38" s="63" t="s">
        <v>35</v>
      </c>
      <c r="C38" s="55">
        <v>1</v>
      </c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6">
        <f t="shared" si="6"/>
        <v>1</v>
      </c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</row>
    <row r="39" ht="10.5" customHeight="1" thickBot="1"/>
    <row r="40" spans="1:15" ht="24" customHeight="1" thickBot="1">
      <c r="A40" s="60"/>
      <c r="B40" s="57" t="s">
        <v>46</v>
      </c>
      <c r="C40" s="58">
        <f aca="true" t="shared" si="7" ref="C40:O40">C6-C26</f>
        <v>3</v>
      </c>
      <c r="D40" s="58">
        <f t="shared" si="7"/>
        <v>121500</v>
      </c>
      <c r="E40" s="58">
        <f t="shared" si="7"/>
        <v>371500</v>
      </c>
      <c r="F40" s="58">
        <f t="shared" si="7"/>
        <v>-128500</v>
      </c>
      <c r="G40" s="58">
        <f t="shared" si="7"/>
        <v>121500</v>
      </c>
      <c r="H40" s="58">
        <f t="shared" si="7"/>
        <v>-103500</v>
      </c>
      <c r="I40" s="58">
        <f t="shared" si="7"/>
        <v>-128500</v>
      </c>
      <c r="J40" s="58">
        <f t="shared" si="7"/>
        <v>71500</v>
      </c>
      <c r="K40" s="58">
        <f t="shared" si="7"/>
        <v>-118500</v>
      </c>
      <c r="L40" s="58">
        <f t="shared" si="7"/>
        <v>-53500</v>
      </c>
      <c r="M40" s="58">
        <f t="shared" si="7"/>
        <v>141500</v>
      </c>
      <c r="N40" s="58">
        <f t="shared" si="7"/>
        <v>-128500</v>
      </c>
      <c r="O40" s="59">
        <f t="shared" si="7"/>
        <v>166503</v>
      </c>
    </row>
    <row r="41" ht="12.75" customHeight="1">
      <c r="B41" s="14" t="s">
        <v>42</v>
      </c>
    </row>
    <row r="43" ht="18" customHeight="1">
      <c r="B43" s="45" t="s">
        <v>48</v>
      </c>
    </row>
    <row r="44" ht="12.75" customHeight="1">
      <c r="B44" s="6" t="s">
        <v>87</v>
      </c>
    </row>
  </sheetData>
  <sheetProtection/>
  <mergeCells count="1">
    <mergeCell ref="A2:N2"/>
  </mergeCells>
  <printOptions/>
  <pageMargins left="0.5" right="0.5" top="0.5" bottom="0.5" header="0.25" footer="0.25"/>
  <pageSetup fitToHeight="1" fitToWidth="1" horizontalDpi="600" verticalDpi="600" orientation="landscape" scale="56" r:id="rId2"/>
  <headerFooter>
    <oddFooter>&amp;C&amp;"Helvetica Neue,Regular"&amp;12&amp;K000000&amp;P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43"/>
  <sheetViews>
    <sheetView showGridLines="0" zoomScalePageLayoutView="0" workbookViewId="0" topLeftCell="A28">
      <selection activeCell="A43" sqref="A43"/>
    </sheetView>
  </sheetViews>
  <sheetFormatPr defaultColWidth="16.28125" defaultRowHeight="12.75" customHeight="1"/>
  <cols>
    <col min="1" max="1" width="1.7109375" style="6" customWidth="1"/>
    <col min="2" max="2" width="31.7109375" style="6" customWidth="1"/>
    <col min="3" max="3" width="16.140625" style="6" customWidth="1"/>
    <col min="4" max="15" width="15.00390625" style="6" customWidth="1"/>
    <col min="16" max="16" width="16.00390625" style="6" customWidth="1"/>
    <col min="17" max="255" width="16.421875" style="6" customWidth="1"/>
    <col min="256" max="16384" width="16.28125" style="9" customWidth="1"/>
  </cols>
  <sheetData>
    <row r="1" spans="2:14" ht="45" customHeight="1">
      <c r="B1" s="47" t="s">
        <v>49</v>
      </c>
      <c r="C1" s="48"/>
      <c r="N1" s="49" t="s">
        <v>50</v>
      </c>
    </row>
    <row r="2" spans="1:255" s="8" customFormat="1" ht="16.5" customHeight="1">
      <c r="A2" s="112" t="s">
        <v>52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</row>
    <row r="3" spans="2:3" s="4" customFormat="1" ht="27" customHeight="1">
      <c r="B3" s="25" t="s">
        <v>53</v>
      </c>
      <c r="C3" s="21"/>
    </row>
    <row r="4" spans="1:16" s="4" customFormat="1" ht="19.5" customHeight="1">
      <c r="A4" s="22"/>
      <c r="C4" s="66" t="s">
        <v>54</v>
      </c>
      <c r="D4" s="65" t="str">
        <f>'Last Year Actual'!C4</f>
        <v>July</v>
      </c>
      <c r="E4" s="65" t="str">
        <f>'Last Year Actual'!D4</f>
        <v>Aug</v>
      </c>
      <c r="F4" s="65" t="str">
        <f>'Last Year Actual'!E4</f>
        <v>Sept</v>
      </c>
      <c r="G4" s="65" t="str">
        <f>'Last Year Actual'!F4</f>
        <v>Oct</v>
      </c>
      <c r="H4" s="65" t="str">
        <f>'Last Year Actual'!G4</f>
        <v>Nov</v>
      </c>
      <c r="I4" s="65" t="str">
        <f>'Last Year Actual'!H4</f>
        <v>Dec</v>
      </c>
      <c r="J4" s="65" t="str">
        <f>'Last Year Actual'!I4</f>
        <v>Jan</v>
      </c>
      <c r="K4" s="65" t="str">
        <f>'Last Year Actual'!J4</f>
        <v>Feb</v>
      </c>
      <c r="L4" s="65" t="str">
        <f>'Last Year Actual'!K4</f>
        <v>Mar</v>
      </c>
      <c r="M4" s="65" t="str">
        <f>'Last Year Actual'!L4</f>
        <v>Apr</v>
      </c>
      <c r="N4" s="65" t="str">
        <f>'Last Year Actual'!M4</f>
        <v>May</v>
      </c>
      <c r="O4" s="65" t="str">
        <f>'Last Year Actual'!N4</f>
        <v>June</v>
      </c>
      <c r="P4" s="24" t="s">
        <v>37</v>
      </c>
    </row>
    <row r="5" spans="1:255" ht="5.25" customHeight="1" thickBot="1">
      <c r="A5" s="10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</row>
    <row r="6" spans="1:255" ht="19.5" customHeight="1">
      <c r="A6" s="15" t="s">
        <v>13</v>
      </c>
      <c r="B6" s="16"/>
      <c r="C6" s="32">
        <f>C7+C17</f>
        <v>1430500</v>
      </c>
      <c r="D6" s="32">
        <f aca="true" t="shared" si="0" ref="D6:P6">D7+D17</f>
        <v>300504.1721288492</v>
      </c>
      <c r="E6" s="32">
        <f t="shared" si="0"/>
        <v>208333.10185210907</v>
      </c>
      <c r="F6" s="32">
        <f t="shared" si="0"/>
        <v>124999.75000049999</v>
      </c>
      <c r="G6" s="32">
        <f t="shared" si="0"/>
        <v>0</v>
      </c>
      <c r="H6" s="32">
        <f t="shared" si="0"/>
        <v>208333.10185210907</v>
      </c>
      <c r="I6" s="32">
        <f t="shared" si="0"/>
        <v>54997.80008799648</v>
      </c>
      <c r="J6" s="32">
        <f t="shared" si="0"/>
        <v>0</v>
      </c>
      <c r="K6" s="32">
        <f t="shared" si="0"/>
        <v>166666.48148168725</v>
      </c>
      <c r="L6" s="32">
        <f t="shared" si="0"/>
        <v>66666.37037168724</v>
      </c>
      <c r="M6" s="32">
        <f t="shared" si="0"/>
        <v>133332.74074337448</v>
      </c>
      <c r="N6" s="33">
        <f t="shared" si="0"/>
        <v>166666.48148168725</v>
      </c>
      <c r="O6" s="32">
        <f t="shared" si="0"/>
        <v>0</v>
      </c>
      <c r="P6" s="34">
        <f t="shared" si="0"/>
        <v>1430500</v>
      </c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</row>
    <row r="7" spans="1:16" s="4" customFormat="1" ht="19.5" customHeight="1">
      <c r="A7" s="40"/>
      <c r="B7" s="26" t="s">
        <v>14</v>
      </c>
      <c r="C7" s="7">
        <f>SUM(C8:C15)</f>
        <v>1230000</v>
      </c>
      <c r="D7" s="7">
        <f aca="true" t="shared" si="1" ref="D7:P7">SUM(D8:D15)</f>
        <v>100004.17212884923</v>
      </c>
      <c r="E7" s="7">
        <f t="shared" si="1"/>
        <v>208333.10185210907</v>
      </c>
      <c r="F7" s="7">
        <f t="shared" si="1"/>
        <v>124999.75000049999</v>
      </c>
      <c r="G7" s="7">
        <f t="shared" si="1"/>
        <v>0</v>
      </c>
      <c r="H7" s="7">
        <f t="shared" si="1"/>
        <v>208333.10185210907</v>
      </c>
      <c r="I7" s="7">
        <f t="shared" si="1"/>
        <v>54997.80008799648</v>
      </c>
      <c r="J7" s="7">
        <f t="shared" si="1"/>
        <v>0</v>
      </c>
      <c r="K7" s="7">
        <f t="shared" si="1"/>
        <v>166666.48148168725</v>
      </c>
      <c r="L7" s="7">
        <f t="shared" si="1"/>
        <v>66666.37037168724</v>
      </c>
      <c r="M7" s="7">
        <f t="shared" si="1"/>
        <v>133332.74074337448</v>
      </c>
      <c r="N7" s="7">
        <f t="shared" si="1"/>
        <v>166666.48148168725</v>
      </c>
      <c r="O7" s="7">
        <f t="shared" si="1"/>
        <v>0</v>
      </c>
      <c r="P7" s="35">
        <f t="shared" si="1"/>
        <v>1230000</v>
      </c>
    </row>
    <row r="8" spans="1:255" ht="19.5" customHeight="1">
      <c r="A8" s="41"/>
      <c r="B8" s="27" t="s">
        <v>15</v>
      </c>
      <c r="C8" s="20">
        <v>750000</v>
      </c>
      <c r="D8" s="64">
        <f>$C8*('Last Year Actual'!C8/'Last Year Actual'!$O8)</f>
        <v>0.8333324074084363</v>
      </c>
      <c r="E8" s="64">
        <f>$C8*('Last Year Actual'!D8/'Last Year Actual'!$O8)</f>
        <v>208333.10185210907</v>
      </c>
      <c r="F8" s="64">
        <f>$C8*('Last Year Actual'!E8/'Last Year Actual'!$O8)</f>
        <v>0</v>
      </c>
      <c r="G8" s="64">
        <f>$C8*('Last Year Actual'!F8/'Last Year Actual'!$O8)</f>
        <v>0</v>
      </c>
      <c r="H8" s="64">
        <f>$C8*('Last Year Actual'!G8/'Last Year Actual'!$O8)</f>
        <v>208333.10185210907</v>
      </c>
      <c r="I8" s="64">
        <f>$C8*('Last Year Actual'!H8/'Last Year Actual'!$O8)</f>
        <v>0</v>
      </c>
      <c r="J8" s="64">
        <f>$C8*('Last Year Actual'!I8/'Last Year Actual'!$O8)</f>
        <v>0</v>
      </c>
      <c r="K8" s="64">
        <f>$C8*('Last Year Actual'!J8/'Last Year Actual'!$O8)</f>
        <v>166666.48148168725</v>
      </c>
      <c r="L8" s="64">
        <f>$C8*('Last Year Actual'!K8/'Last Year Actual'!$O8)</f>
        <v>0</v>
      </c>
      <c r="M8" s="64">
        <f>$C8*('Last Year Actual'!L8/'Last Year Actual'!$O8)</f>
        <v>0</v>
      </c>
      <c r="N8" s="64">
        <f>$C8*('Last Year Actual'!M8/'Last Year Actual'!$O8)</f>
        <v>166666.48148168725</v>
      </c>
      <c r="O8" s="64">
        <f>$C8*('Last Year Actual'!N8/'Last Year Actual'!$O8)</f>
        <v>0</v>
      </c>
      <c r="P8" s="36">
        <f>SUM(D8:O8)</f>
        <v>750000.0000000001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</row>
    <row r="9" spans="1:255" ht="19.5" customHeight="1">
      <c r="A9" s="41"/>
      <c r="B9" s="27" t="s">
        <v>16</v>
      </c>
      <c r="C9" s="20">
        <v>125000</v>
      </c>
      <c r="D9" s="64">
        <f>$C9*('Last Year Actual'!C9/'Last Year Actual'!$O9)</f>
        <v>0.249999500001</v>
      </c>
      <c r="E9" s="64">
        <f>$C9*('Last Year Actual'!D9/'Last Year Actual'!$O9)</f>
        <v>0</v>
      </c>
      <c r="F9" s="64">
        <f>$C9*('Last Year Actual'!E9/'Last Year Actual'!$O9)</f>
        <v>124999.75000049999</v>
      </c>
      <c r="G9" s="64">
        <f>$C9*('Last Year Actual'!F9/'Last Year Actual'!$O9)</f>
        <v>0</v>
      </c>
      <c r="H9" s="64">
        <f>$C9*('Last Year Actual'!G9/'Last Year Actual'!$O9)</f>
        <v>0</v>
      </c>
      <c r="I9" s="64">
        <f>$C9*('Last Year Actual'!H9/'Last Year Actual'!$O9)</f>
        <v>0</v>
      </c>
      <c r="J9" s="64">
        <f>$C9*('Last Year Actual'!I9/'Last Year Actual'!$O9)</f>
        <v>0</v>
      </c>
      <c r="K9" s="64">
        <f>$C9*('Last Year Actual'!J9/'Last Year Actual'!$O9)</f>
        <v>0</v>
      </c>
      <c r="L9" s="64">
        <f>$C9*('Last Year Actual'!K9/'Last Year Actual'!$O9)</f>
        <v>0</v>
      </c>
      <c r="M9" s="64">
        <f>$C9*('Last Year Actual'!L9/'Last Year Actual'!$O9)</f>
        <v>0</v>
      </c>
      <c r="N9" s="64">
        <f>$C9*('Last Year Actual'!M9/'Last Year Actual'!$O9)</f>
        <v>0</v>
      </c>
      <c r="O9" s="64">
        <f>$C9*('Last Year Actual'!N9/'Last Year Actual'!$O9)</f>
        <v>0</v>
      </c>
      <c r="P9" s="36">
        <f aca="true" t="shared" si="2" ref="P9:P15">SUM(D9:O9)</f>
        <v>124999.99999999999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</row>
    <row r="10" spans="1:255" ht="19.5" customHeight="1">
      <c r="A10" s="41"/>
      <c r="B10" s="27" t="s">
        <v>17</v>
      </c>
      <c r="C10" s="20">
        <v>0</v>
      </c>
      <c r="D10" s="64">
        <f>$C10*('Last Year Actual'!C10/'Last Year Actual'!$O10)</f>
        <v>0</v>
      </c>
      <c r="E10" s="64">
        <f>$C10*('Last Year Actual'!D10/'Last Year Actual'!$O10)</f>
        <v>0</v>
      </c>
      <c r="F10" s="64">
        <f>$C10*('Last Year Actual'!E10/'Last Year Actual'!$O10)</f>
        <v>0</v>
      </c>
      <c r="G10" s="64">
        <f>$C10*('Last Year Actual'!F10/'Last Year Actual'!$O10)</f>
        <v>0</v>
      </c>
      <c r="H10" s="64">
        <f>$C10*('Last Year Actual'!G10/'Last Year Actual'!$O10)</f>
        <v>0</v>
      </c>
      <c r="I10" s="64">
        <f>$C10*('Last Year Actual'!H10/'Last Year Actual'!$O10)</f>
        <v>0</v>
      </c>
      <c r="J10" s="64">
        <f>$C10*('Last Year Actual'!I10/'Last Year Actual'!$O10)</f>
        <v>0</v>
      </c>
      <c r="K10" s="64">
        <f>$C10*('Last Year Actual'!J10/'Last Year Actual'!$O10)</f>
        <v>0</v>
      </c>
      <c r="L10" s="64">
        <f>$C10*('Last Year Actual'!K10/'Last Year Actual'!$O10)</f>
        <v>0</v>
      </c>
      <c r="M10" s="64">
        <f>$C10*('Last Year Actual'!L10/'Last Year Actual'!$O10)</f>
        <v>0</v>
      </c>
      <c r="N10" s="64">
        <f>$C10*('Last Year Actual'!M10/'Last Year Actual'!$O10)</f>
        <v>0</v>
      </c>
      <c r="O10" s="64">
        <f>$C10*('Last Year Actual'!N10/'Last Year Actual'!$O10)</f>
        <v>0</v>
      </c>
      <c r="P10" s="36">
        <f t="shared" si="2"/>
        <v>0</v>
      </c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</row>
    <row r="11" spans="1:255" ht="19.5" customHeight="1">
      <c r="A11" s="17"/>
      <c r="B11" s="12" t="s">
        <v>18</v>
      </c>
      <c r="C11" s="20">
        <v>55000</v>
      </c>
      <c r="D11" s="64">
        <f>$C11*('Last Year Actual'!C11/'Last Year Actual'!$O11)</f>
        <v>2.199912003519859</v>
      </c>
      <c r="E11" s="64">
        <f>$C11*('Last Year Actual'!D11/'Last Year Actual'!$O11)</f>
        <v>0</v>
      </c>
      <c r="F11" s="64">
        <f>$C11*('Last Year Actual'!E11/'Last Year Actual'!$O11)</f>
        <v>0</v>
      </c>
      <c r="G11" s="64">
        <f>$C11*('Last Year Actual'!F11/'Last Year Actual'!$O11)</f>
        <v>0</v>
      </c>
      <c r="H11" s="64">
        <f>$C11*('Last Year Actual'!G11/'Last Year Actual'!$O11)</f>
        <v>0</v>
      </c>
      <c r="I11" s="64">
        <f>$C11*('Last Year Actual'!H11/'Last Year Actual'!$O11)</f>
        <v>54997.80008799648</v>
      </c>
      <c r="J11" s="64">
        <f>$C11*('Last Year Actual'!I11/'Last Year Actual'!$O11)</f>
        <v>0</v>
      </c>
      <c r="K11" s="64">
        <f>$C11*('Last Year Actual'!J11/'Last Year Actual'!$O11)</f>
        <v>0</v>
      </c>
      <c r="L11" s="64">
        <f>$C11*('Last Year Actual'!K11/'Last Year Actual'!$O11)</f>
        <v>0</v>
      </c>
      <c r="M11" s="64">
        <f>$C11*('Last Year Actual'!L11/'Last Year Actual'!$O11)</f>
        <v>0</v>
      </c>
      <c r="N11" s="64">
        <f>$C11*('Last Year Actual'!M11/'Last Year Actual'!$O11)</f>
        <v>0</v>
      </c>
      <c r="O11" s="64">
        <f>$C11*('Last Year Actual'!N11/'Last Year Actual'!$O11)</f>
        <v>0</v>
      </c>
      <c r="P11" s="36">
        <f t="shared" si="2"/>
        <v>55000</v>
      </c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</row>
    <row r="12" spans="1:255" ht="19.5" customHeight="1">
      <c r="A12" s="42"/>
      <c r="B12" s="28" t="s">
        <v>19</v>
      </c>
      <c r="C12" s="20">
        <v>0</v>
      </c>
      <c r="D12" s="64">
        <f>$C12*('Last Year Actual'!C12/'Last Year Actual'!$O12)</f>
        <v>0</v>
      </c>
      <c r="E12" s="64">
        <f>$C12*('Last Year Actual'!D12/'Last Year Actual'!$O12)</f>
        <v>0</v>
      </c>
      <c r="F12" s="64">
        <f>$C12*('Last Year Actual'!E12/'Last Year Actual'!$O12)</f>
        <v>0</v>
      </c>
      <c r="G12" s="64">
        <f>$C12*('Last Year Actual'!F12/'Last Year Actual'!$O12)</f>
        <v>0</v>
      </c>
      <c r="H12" s="64">
        <f>$C12*('Last Year Actual'!G12/'Last Year Actual'!$O12)</f>
        <v>0</v>
      </c>
      <c r="I12" s="64">
        <f>$C12*('Last Year Actual'!H12/'Last Year Actual'!$O12)</f>
        <v>0</v>
      </c>
      <c r="J12" s="64">
        <f>$C12*('Last Year Actual'!I12/'Last Year Actual'!$O12)</f>
        <v>0</v>
      </c>
      <c r="K12" s="64">
        <f>$C12*('Last Year Actual'!J12/'Last Year Actual'!$O12)</f>
        <v>0</v>
      </c>
      <c r="L12" s="64">
        <f>$C12*('Last Year Actual'!K12/'Last Year Actual'!$O12)</f>
        <v>0</v>
      </c>
      <c r="M12" s="64">
        <f>$C12*('Last Year Actual'!L12/'Last Year Actual'!$O12)</f>
        <v>0</v>
      </c>
      <c r="N12" s="64">
        <f>$C12*('Last Year Actual'!M12/'Last Year Actual'!$O12)</f>
        <v>0</v>
      </c>
      <c r="O12" s="64">
        <f>$C12*('Last Year Actual'!N12/'Last Year Actual'!$O12)</f>
        <v>0</v>
      </c>
      <c r="P12" s="36">
        <f t="shared" si="2"/>
        <v>0</v>
      </c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</row>
    <row r="13" spans="1:255" ht="19.5" customHeight="1">
      <c r="A13" s="42"/>
      <c r="B13" s="28" t="s">
        <v>20</v>
      </c>
      <c r="C13" s="20">
        <v>0</v>
      </c>
      <c r="D13" s="64">
        <f>$C13*('Last Year Actual'!C13/'Last Year Actual'!$O13)</f>
        <v>0</v>
      </c>
      <c r="E13" s="64">
        <f>$C13*('Last Year Actual'!D13/'Last Year Actual'!$O13)</f>
        <v>0</v>
      </c>
      <c r="F13" s="64">
        <f>$C13*('Last Year Actual'!E13/'Last Year Actual'!$O13)</f>
        <v>0</v>
      </c>
      <c r="G13" s="64">
        <f>$C13*('Last Year Actual'!F13/'Last Year Actual'!$O13)</f>
        <v>0</v>
      </c>
      <c r="H13" s="64">
        <f>$C13*('Last Year Actual'!G13/'Last Year Actual'!$O13)</f>
        <v>0</v>
      </c>
      <c r="I13" s="64">
        <f>$C13*('Last Year Actual'!H13/'Last Year Actual'!$O13)</f>
        <v>0</v>
      </c>
      <c r="J13" s="64">
        <f>$C13*('Last Year Actual'!I13/'Last Year Actual'!$O13)</f>
        <v>0</v>
      </c>
      <c r="K13" s="64">
        <f>$C13*('Last Year Actual'!J13/'Last Year Actual'!$O13)</f>
        <v>0</v>
      </c>
      <c r="L13" s="64">
        <f>$C13*('Last Year Actual'!K13/'Last Year Actual'!$O13)</f>
        <v>0</v>
      </c>
      <c r="M13" s="64">
        <f>$C13*('Last Year Actual'!L13/'Last Year Actual'!$O13)</f>
        <v>0</v>
      </c>
      <c r="N13" s="64">
        <f>$C13*('Last Year Actual'!M13/'Last Year Actual'!$O13)</f>
        <v>0</v>
      </c>
      <c r="O13" s="64">
        <f>$C13*('Last Year Actual'!N13/'Last Year Actual'!$O13)</f>
        <v>0</v>
      </c>
      <c r="P13" s="36">
        <f t="shared" si="2"/>
        <v>0</v>
      </c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</row>
    <row r="14" spans="1:255" ht="19.5" customHeight="1">
      <c r="A14" s="43"/>
      <c r="B14" s="29" t="s">
        <v>21</v>
      </c>
      <c r="C14" s="20">
        <v>100000</v>
      </c>
      <c r="D14" s="64">
        <f>$C14*('Last Year Actual'!C14/'Last Year Actual'!$O14)</f>
        <v>100000</v>
      </c>
      <c r="E14" s="64">
        <f>$C14*('Last Year Actual'!D14/'Last Year Actual'!$O14)</f>
        <v>0</v>
      </c>
      <c r="F14" s="64">
        <f>$C14*('Last Year Actual'!E14/'Last Year Actual'!$O14)</f>
        <v>0</v>
      </c>
      <c r="G14" s="64">
        <f>$C14*('Last Year Actual'!F14/'Last Year Actual'!$O14)</f>
        <v>0</v>
      </c>
      <c r="H14" s="64">
        <f>$C14*('Last Year Actual'!G14/'Last Year Actual'!$O14)</f>
        <v>0</v>
      </c>
      <c r="I14" s="64">
        <f>$C14*('Last Year Actual'!H14/'Last Year Actual'!$O14)</f>
        <v>0</v>
      </c>
      <c r="J14" s="64">
        <f>$C14*('Last Year Actual'!I14/'Last Year Actual'!$O14)</f>
        <v>0</v>
      </c>
      <c r="K14" s="64">
        <f>$C14*('Last Year Actual'!J14/'Last Year Actual'!$O14)</f>
        <v>0</v>
      </c>
      <c r="L14" s="64">
        <f>$C14*('Last Year Actual'!K14/'Last Year Actual'!$O14)</f>
        <v>0</v>
      </c>
      <c r="M14" s="64">
        <f>$C14*('Last Year Actual'!L14/'Last Year Actual'!$O14)</f>
        <v>0</v>
      </c>
      <c r="N14" s="64">
        <f>$C14*('Last Year Actual'!M14/'Last Year Actual'!$O14)</f>
        <v>0</v>
      </c>
      <c r="O14" s="64">
        <f>$C14*('Last Year Actual'!N14/'Last Year Actual'!$O14)</f>
        <v>0</v>
      </c>
      <c r="P14" s="36">
        <f t="shared" si="2"/>
        <v>100000</v>
      </c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</row>
    <row r="15" spans="1:255" ht="19.5" customHeight="1">
      <c r="A15" s="41"/>
      <c r="B15" s="30" t="s">
        <v>45</v>
      </c>
      <c r="C15" s="20">
        <v>200000</v>
      </c>
      <c r="D15" s="64">
        <f>$C15*('Last Year Actual'!C15/'Last Year Actual'!$O15)</f>
        <v>0.8888849382891632</v>
      </c>
      <c r="E15" s="64">
        <f>$C15*('Last Year Actual'!D15/'Last Year Actual'!$O15)</f>
        <v>0</v>
      </c>
      <c r="F15" s="64">
        <f>$C15*('Last Year Actual'!E15/'Last Year Actual'!$O15)</f>
        <v>0</v>
      </c>
      <c r="G15" s="64">
        <f>$C15*('Last Year Actual'!F15/'Last Year Actual'!$O15)</f>
        <v>0</v>
      </c>
      <c r="H15" s="64">
        <f>$C15*('Last Year Actual'!G15/'Last Year Actual'!$O15)</f>
        <v>0</v>
      </c>
      <c r="I15" s="64">
        <f>$C15*('Last Year Actual'!H15/'Last Year Actual'!$O15)</f>
        <v>0</v>
      </c>
      <c r="J15" s="64">
        <f>$C15*('Last Year Actual'!I15/'Last Year Actual'!$O15)</f>
        <v>0</v>
      </c>
      <c r="K15" s="64">
        <f>$C15*('Last Year Actual'!J15/'Last Year Actual'!$O15)</f>
        <v>0</v>
      </c>
      <c r="L15" s="64">
        <f>$C15*('Last Year Actual'!K15/'Last Year Actual'!$O15)</f>
        <v>66666.37037168724</v>
      </c>
      <c r="M15" s="64">
        <f>$C15*('Last Year Actual'!L15/'Last Year Actual'!$O15)</f>
        <v>133332.74074337448</v>
      </c>
      <c r="N15" s="64">
        <f>$C15*('Last Year Actual'!M15/'Last Year Actual'!$O15)</f>
        <v>0</v>
      </c>
      <c r="O15" s="64">
        <f>$C15*('Last Year Actual'!N15/'Last Year Actual'!$O15)</f>
        <v>0</v>
      </c>
      <c r="P15" s="36">
        <f t="shared" si="2"/>
        <v>200000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</row>
    <row r="16" spans="1:255" ht="3.75" customHeight="1">
      <c r="A16" s="17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7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</row>
    <row r="17" spans="1:16" s="4" customFormat="1" ht="19.5" customHeight="1">
      <c r="A17" s="31"/>
      <c r="B17" s="11" t="s">
        <v>22</v>
      </c>
      <c r="C17" s="7">
        <f>SUM(C18:C24)</f>
        <v>200500</v>
      </c>
      <c r="D17" s="7">
        <f aca="true" t="shared" si="3" ref="D17:P17">SUM(D18:D24)</f>
        <v>200500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0</v>
      </c>
      <c r="I17" s="7">
        <f t="shared" si="3"/>
        <v>0</v>
      </c>
      <c r="J17" s="7">
        <f t="shared" si="3"/>
        <v>0</v>
      </c>
      <c r="K17" s="7">
        <f t="shared" si="3"/>
        <v>0</v>
      </c>
      <c r="L17" s="7">
        <f t="shared" si="3"/>
        <v>0</v>
      </c>
      <c r="M17" s="7">
        <f t="shared" si="3"/>
        <v>0</v>
      </c>
      <c r="N17" s="7">
        <f t="shared" si="3"/>
        <v>0</v>
      </c>
      <c r="O17" s="7">
        <f t="shared" si="3"/>
        <v>0</v>
      </c>
      <c r="P17" s="35">
        <f t="shared" si="3"/>
        <v>200500</v>
      </c>
    </row>
    <row r="18" spans="1:255" ht="19.5" customHeight="1">
      <c r="A18" s="41"/>
      <c r="B18" s="27" t="s">
        <v>23</v>
      </c>
      <c r="C18" s="20">
        <v>0</v>
      </c>
      <c r="D18" s="64">
        <f>$C18*('Last Year Actual'!C18/'Last Year Actual'!$O18)</f>
        <v>0</v>
      </c>
      <c r="E18" s="64">
        <f>$C18*('Last Year Actual'!D18/'Last Year Actual'!$O18)</f>
        <v>0</v>
      </c>
      <c r="F18" s="64">
        <f>$C18*('Last Year Actual'!E18/'Last Year Actual'!$O18)</f>
        <v>0</v>
      </c>
      <c r="G18" s="64">
        <f>$C18*('Last Year Actual'!F18/'Last Year Actual'!$O18)</f>
        <v>0</v>
      </c>
      <c r="H18" s="64">
        <f>$C18*('Last Year Actual'!G18/'Last Year Actual'!$O18)</f>
        <v>0</v>
      </c>
      <c r="I18" s="64">
        <f>$C18*('Last Year Actual'!H18/'Last Year Actual'!$O18)</f>
        <v>0</v>
      </c>
      <c r="J18" s="64">
        <f>$C18*('Last Year Actual'!I18/'Last Year Actual'!$O18)</f>
        <v>0</v>
      </c>
      <c r="K18" s="64">
        <f>$C18*('Last Year Actual'!J18/'Last Year Actual'!$O18)</f>
        <v>0</v>
      </c>
      <c r="L18" s="64">
        <f>$C18*('Last Year Actual'!K18/'Last Year Actual'!$O18)</f>
        <v>0</v>
      </c>
      <c r="M18" s="64">
        <f>$C18*('Last Year Actual'!L18/'Last Year Actual'!$O18)</f>
        <v>0</v>
      </c>
      <c r="N18" s="64">
        <f>$C18*('Last Year Actual'!M18/'Last Year Actual'!$O18)</f>
        <v>0</v>
      </c>
      <c r="O18" s="64">
        <f>$C18*('Last Year Actual'!N18/'Last Year Actual'!$O18)</f>
        <v>0</v>
      </c>
      <c r="P18" s="36">
        <f>SUM(D18:O18)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</row>
    <row r="19" spans="1:255" ht="19.5" customHeight="1">
      <c r="A19" s="17"/>
      <c r="B19" s="12" t="s">
        <v>24</v>
      </c>
      <c r="C19" s="20">
        <v>0</v>
      </c>
      <c r="D19" s="64">
        <f>$C19*('Last Year Actual'!C19/'Last Year Actual'!$O19)</f>
        <v>0</v>
      </c>
      <c r="E19" s="64">
        <f>$C19*('Last Year Actual'!D19/'Last Year Actual'!$O19)</f>
        <v>0</v>
      </c>
      <c r="F19" s="64">
        <f>$C19*('Last Year Actual'!E19/'Last Year Actual'!$O19)</f>
        <v>0</v>
      </c>
      <c r="G19" s="64">
        <f>$C19*('Last Year Actual'!F19/'Last Year Actual'!$O19)</f>
        <v>0</v>
      </c>
      <c r="H19" s="64">
        <f>$C19*('Last Year Actual'!G19/'Last Year Actual'!$O19)</f>
        <v>0</v>
      </c>
      <c r="I19" s="64">
        <f>$C19*('Last Year Actual'!H19/'Last Year Actual'!$O19)</f>
        <v>0</v>
      </c>
      <c r="J19" s="64">
        <f>$C19*('Last Year Actual'!I19/'Last Year Actual'!$O19)</f>
        <v>0</v>
      </c>
      <c r="K19" s="64">
        <f>$C19*('Last Year Actual'!J19/'Last Year Actual'!$O19)</f>
        <v>0</v>
      </c>
      <c r="L19" s="64">
        <f>$C19*('Last Year Actual'!K19/'Last Year Actual'!$O19)</f>
        <v>0</v>
      </c>
      <c r="M19" s="64">
        <f>$C19*('Last Year Actual'!L19/'Last Year Actual'!$O19)</f>
        <v>0</v>
      </c>
      <c r="N19" s="64">
        <f>$C19*('Last Year Actual'!M19/'Last Year Actual'!$O19)</f>
        <v>0</v>
      </c>
      <c r="O19" s="64">
        <f>$C19*('Last Year Actual'!N19/'Last Year Actual'!$O19)</f>
        <v>0</v>
      </c>
      <c r="P19" s="36">
        <f aca="true" t="shared" si="4" ref="P19:P24">SUM(D19:O19)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</row>
    <row r="20" spans="1:255" ht="19.5" customHeight="1">
      <c r="A20" s="41"/>
      <c r="B20" s="27" t="s">
        <v>25</v>
      </c>
      <c r="C20" s="20">
        <v>0</v>
      </c>
      <c r="D20" s="64">
        <f>$C20*('Last Year Actual'!C20/'Last Year Actual'!$O20)</f>
        <v>0</v>
      </c>
      <c r="E20" s="64">
        <f>$C20*('Last Year Actual'!D20/'Last Year Actual'!$O20)</f>
        <v>0</v>
      </c>
      <c r="F20" s="64">
        <f>$C20*('Last Year Actual'!E20/'Last Year Actual'!$O20)</f>
        <v>0</v>
      </c>
      <c r="G20" s="64">
        <f>$C20*('Last Year Actual'!F20/'Last Year Actual'!$O20)</f>
        <v>0</v>
      </c>
      <c r="H20" s="64">
        <f>$C20*('Last Year Actual'!G20/'Last Year Actual'!$O20)</f>
        <v>0</v>
      </c>
      <c r="I20" s="64">
        <f>$C20*('Last Year Actual'!H20/'Last Year Actual'!$O20)</f>
        <v>0</v>
      </c>
      <c r="J20" s="64">
        <f>$C20*('Last Year Actual'!I20/'Last Year Actual'!$O20)</f>
        <v>0</v>
      </c>
      <c r="K20" s="64">
        <f>$C20*('Last Year Actual'!J20/'Last Year Actual'!$O20)</f>
        <v>0</v>
      </c>
      <c r="L20" s="64">
        <f>$C20*('Last Year Actual'!K20/'Last Year Actual'!$O20)</f>
        <v>0</v>
      </c>
      <c r="M20" s="64">
        <f>$C20*('Last Year Actual'!L20/'Last Year Actual'!$O20)</f>
        <v>0</v>
      </c>
      <c r="N20" s="64">
        <f>$C20*('Last Year Actual'!M20/'Last Year Actual'!$O20)</f>
        <v>0</v>
      </c>
      <c r="O20" s="64">
        <f>$C20*('Last Year Actual'!N20/'Last Year Actual'!$O20)</f>
        <v>0</v>
      </c>
      <c r="P20" s="36">
        <f t="shared" si="4"/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</row>
    <row r="21" spans="1:255" ht="19.5" customHeight="1">
      <c r="A21" s="17"/>
      <c r="B21" s="13" t="s">
        <v>43</v>
      </c>
      <c r="C21" s="20">
        <v>190000</v>
      </c>
      <c r="D21" s="64">
        <f>$C21*('Last Year Actual'!C21/'Last Year Actual'!$O21)</f>
        <v>190000</v>
      </c>
      <c r="E21" s="64">
        <f>$C21*('Last Year Actual'!D21/'Last Year Actual'!$O21)</f>
        <v>0</v>
      </c>
      <c r="F21" s="64">
        <f>$C21*('Last Year Actual'!E21/'Last Year Actual'!$O21)</f>
        <v>0</v>
      </c>
      <c r="G21" s="64">
        <f>$C21*('Last Year Actual'!F21/'Last Year Actual'!$O21)</f>
        <v>0</v>
      </c>
      <c r="H21" s="64">
        <f>$C21*('Last Year Actual'!G21/'Last Year Actual'!$O21)</f>
        <v>0</v>
      </c>
      <c r="I21" s="64">
        <f>$C21*('Last Year Actual'!H21/'Last Year Actual'!$O21)</f>
        <v>0</v>
      </c>
      <c r="J21" s="64">
        <f>$C21*('Last Year Actual'!I21/'Last Year Actual'!$O21)</f>
        <v>0</v>
      </c>
      <c r="K21" s="64">
        <f>$C21*('Last Year Actual'!J21/'Last Year Actual'!$O21)</f>
        <v>0</v>
      </c>
      <c r="L21" s="64">
        <f>$C21*('Last Year Actual'!K21/'Last Year Actual'!$O21)</f>
        <v>0</v>
      </c>
      <c r="M21" s="64">
        <f>$C21*('Last Year Actual'!L21/'Last Year Actual'!$O21)</f>
        <v>0</v>
      </c>
      <c r="N21" s="64">
        <f>$C21*('Last Year Actual'!M21/'Last Year Actual'!$O21)</f>
        <v>0</v>
      </c>
      <c r="O21" s="64">
        <f>$C21*('Last Year Actual'!N21/'Last Year Actual'!$O21)</f>
        <v>0</v>
      </c>
      <c r="P21" s="36">
        <f t="shared" si="4"/>
        <v>190000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</row>
    <row r="22" spans="1:255" ht="19.5" customHeight="1">
      <c r="A22" s="41"/>
      <c r="B22" s="30" t="s">
        <v>44</v>
      </c>
      <c r="C22" s="20">
        <v>0</v>
      </c>
      <c r="D22" s="64">
        <f>$C22*('Last Year Actual'!C22/'Last Year Actual'!$O22)</f>
        <v>0</v>
      </c>
      <c r="E22" s="64">
        <f>$C22*('Last Year Actual'!D22/'Last Year Actual'!$O22)</f>
        <v>0</v>
      </c>
      <c r="F22" s="64">
        <f>$C22*('Last Year Actual'!E22/'Last Year Actual'!$O22)</f>
        <v>0</v>
      </c>
      <c r="G22" s="64">
        <f>$C22*('Last Year Actual'!F22/'Last Year Actual'!$O22)</f>
        <v>0</v>
      </c>
      <c r="H22" s="64">
        <f>$C22*('Last Year Actual'!G22/'Last Year Actual'!$O22)</f>
        <v>0</v>
      </c>
      <c r="I22" s="64">
        <f>$C22*('Last Year Actual'!H22/'Last Year Actual'!$O22)</f>
        <v>0</v>
      </c>
      <c r="J22" s="64">
        <f>$C22*('Last Year Actual'!I22/'Last Year Actual'!$O22)</f>
        <v>0</v>
      </c>
      <c r="K22" s="64">
        <f>$C22*('Last Year Actual'!J22/'Last Year Actual'!$O22)</f>
        <v>0</v>
      </c>
      <c r="L22" s="64">
        <f>$C22*('Last Year Actual'!K22/'Last Year Actual'!$O22)</f>
        <v>0</v>
      </c>
      <c r="M22" s="64">
        <f>$C22*('Last Year Actual'!L22/'Last Year Actual'!$O22)</f>
        <v>0</v>
      </c>
      <c r="N22" s="64">
        <f>$C22*('Last Year Actual'!M22/'Last Year Actual'!$O22)</f>
        <v>0</v>
      </c>
      <c r="O22" s="64">
        <f>$C22*('Last Year Actual'!N22/'Last Year Actual'!$O22)</f>
        <v>0</v>
      </c>
      <c r="P22" s="36">
        <f t="shared" si="4"/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  <c r="IT22" s="1"/>
      <c r="IU22" s="1"/>
    </row>
    <row r="23" spans="1:255" ht="19.5" customHeight="1">
      <c r="A23" s="41"/>
      <c r="B23" s="27" t="s">
        <v>26</v>
      </c>
      <c r="C23" s="20">
        <v>10500</v>
      </c>
      <c r="D23" s="64">
        <f>$C23*('Last Year Actual'!C23/'Last Year Actual'!$O23)</f>
        <v>10500</v>
      </c>
      <c r="E23" s="64">
        <f>$C23*('Last Year Actual'!D23/'Last Year Actual'!$O23)</f>
        <v>0</v>
      </c>
      <c r="F23" s="64">
        <f>$C23*('Last Year Actual'!E23/'Last Year Actual'!$O23)</f>
        <v>0</v>
      </c>
      <c r="G23" s="64">
        <f>$C23*('Last Year Actual'!F23/'Last Year Actual'!$O23)</f>
        <v>0</v>
      </c>
      <c r="H23" s="64">
        <f>$C23*('Last Year Actual'!G23/'Last Year Actual'!$O23)</f>
        <v>0</v>
      </c>
      <c r="I23" s="64">
        <f>$C23*('Last Year Actual'!H23/'Last Year Actual'!$O23)</f>
        <v>0</v>
      </c>
      <c r="J23" s="64">
        <f>$C23*('Last Year Actual'!I23/'Last Year Actual'!$O23)</f>
        <v>0</v>
      </c>
      <c r="K23" s="64">
        <f>$C23*('Last Year Actual'!J23/'Last Year Actual'!$O23)</f>
        <v>0</v>
      </c>
      <c r="L23" s="64">
        <f>$C23*('Last Year Actual'!K23/'Last Year Actual'!$O23)</f>
        <v>0</v>
      </c>
      <c r="M23" s="64">
        <f>$C23*('Last Year Actual'!L23/'Last Year Actual'!$O23)</f>
        <v>0</v>
      </c>
      <c r="N23" s="64">
        <f>$C23*('Last Year Actual'!M23/'Last Year Actual'!$O23)</f>
        <v>0</v>
      </c>
      <c r="O23" s="64">
        <f>$C23*('Last Year Actual'!N23/'Last Year Actual'!$O23)</f>
        <v>0</v>
      </c>
      <c r="P23" s="36">
        <f t="shared" si="4"/>
        <v>10500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</row>
    <row r="24" spans="1:255" ht="19.5" customHeight="1" thickBot="1">
      <c r="A24" s="18"/>
      <c r="B24" s="19" t="s">
        <v>27</v>
      </c>
      <c r="C24" s="38">
        <v>0</v>
      </c>
      <c r="D24" s="68">
        <f>$C24*('Last Year Actual'!C24/'Last Year Actual'!$O24)</f>
        <v>0</v>
      </c>
      <c r="E24" s="68">
        <f>$C24*('Last Year Actual'!D24/'Last Year Actual'!$O24)</f>
        <v>0</v>
      </c>
      <c r="F24" s="68">
        <f>$C24*('Last Year Actual'!E24/'Last Year Actual'!$O24)</f>
        <v>0</v>
      </c>
      <c r="G24" s="68">
        <f>$C24*('Last Year Actual'!F24/'Last Year Actual'!$O24)</f>
        <v>0</v>
      </c>
      <c r="H24" s="68">
        <f>$C24*('Last Year Actual'!G24/'Last Year Actual'!$O24)</f>
        <v>0</v>
      </c>
      <c r="I24" s="68">
        <f>$C24*('Last Year Actual'!H24/'Last Year Actual'!$O24)</f>
        <v>0</v>
      </c>
      <c r="J24" s="68">
        <f>$C24*('Last Year Actual'!I24/'Last Year Actual'!$O24)</f>
        <v>0</v>
      </c>
      <c r="K24" s="68">
        <f>$C24*('Last Year Actual'!J24/'Last Year Actual'!$O24)</f>
        <v>0</v>
      </c>
      <c r="L24" s="68">
        <f>$C24*('Last Year Actual'!K24/'Last Year Actual'!$O24)</f>
        <v>0</v>
      </c>
      <c r="M24" s="68">
        <f>$C24*('Last Year Actual'!L24/'Last Year Actual'!$O24)</f>
        <v>0</v>
      </c>
      <c r="N24" s="68">
        <f>$C24*('Last Year Actual'!M24/'Last Year Actual'!$O24)</f>
        <v>0</v>
      </c>
      <c r="O24" s="68">
        <f>$C24*('Last Year Actual'!N24/'Last Year Actual'!$O24)</f>
        <v>0</v>
      </c>
      <c r="P24" s="36">
        <f t="shared" si="4"/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  <c r="IT24" s="1"/>
      <c r="IU24" s="1"/>
    </row>
    <row r="25" spans="1:255" ht="11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  <c r="IT25" s="1"/>
      <c r="IU25" s="1"/>
    </row>
    <row r="26" spans="1:255" ht="19.5" customHeight="1">
      <c r="A26" s="50" t="s">
        <v>28</v>
      </c>
      <c r="B26" s="61"/>
      <c r="C26" s="51">
        <f aca="true" t="shared" si="5" ref="C26:P26">SUM(C27:C38)</f>
        <v>1569002.04</v>
      </c>
      <c r="D26" s="51">
        <f t="shared" si="5"/>
        <v>7.948792151132407</v>
      </c>
      <c r="E26" s="51">
        <f t="shared" si="5"/>
        <v>129908.73556173922</v>
      </c>
      <c r="F26" s="51">
        <f t="shared" si="5"/>
        <v>129908.73556173922</v>
      </c>
      <c r="G26" s="51">
        <f t="shared" si="5"/>
        <v>129908.73556173922</v>
      </c>
      <c r="H26" s="51">
        <f t="shared" si="5"/>
        <v>129908.73556173922</v>
      </c>
      <c r="I26" s="51">
        <f t="shared" si="5"/>
        <v>129908.73556173922</v>
      </c>
      <c r="J26" s="51">
        <f t="shared" si="5"/>
        <v>129908.73556173922</v>
      </c>
      <c r="K26" s="51">
        <f t="shared" si="5"/>
        <v>129908.73556173922</v>
      </c>
      <c r="L26" s="51">
        <f t="shared" si="5"/>
        <v>194907.7355771236</v>
      </c>
      <c r="M26" s="51">
        <f t="shared" si="5"/>
        <v>204907.73557507235</v>
      </c>
      <c r="N26" s="51">
        <f t="shared" si="5"/>
        <v>129908.73556173922</v>
      </c>
      <c r="O26" s="51">
        <f t="shared" si="5"/>
        <v>129908.73556173922</v>
      </c>
      <c r="P26" s="52">
        <f t="shared" si="5"/>
        <v>1569002.04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  <c r="IT26" s="1"/>
      <c r="IU26" s="1"/>
    </row>
    <row r="27" spans="1:255" ht="19.5" customHeight="1">
      <c r="A27" s="41"/>
      <c r="B27" s="27" t="s">
        <v>29</v>
      </c>
      <c r="C27" s="20">
        <v>841501.02</v>
      </c>
      <c r="D27" s="64">
        <f>$C27*('Last Year Actual'!C27/'Last Year Actual'!$O27)</f>
        <v>1.02</v>
      </c>
      <c r="E27" s="64">
        <f>$C27*('Last Year Actual'!D27/'Last Year Actual'!$O27)</f>
        <v>76500</v>
      </c>
      <c r="F27" s="64">
        <f>$C27*('Last Year Actual'!E27/'Last Year Actual'!$O27)</f>
        <v>76500</v>
      </c>
      <c r="G27" s="64">
        <f>$C27*('Last Year Actual'!F27/'Last Year Actual'!$O27)</f>
        <v>76500</v>
      </c>
      <c r="H27" s="64">
        <f>$C27*('Last Year Actual'!G27/'Last Year Actual'!$O27)</f>
        <v>76500</v>
      </c>
      <c r="I27" s="64">
        <f>$C27*('Last Year Actual'!H27/'Last Year Actual'!$O27)</f>
        <v>76500</v>
      </c>
      <c r="J27" s="64">
        <f>$C27*('Last Year Actual'!I27/'Last Year Actual'!$O27)</f>
        <v>76500</v>
      </c>
      <c r="K27" s="64">
        <f>$C27*('Last Year Actual'!J27/'Last Year Actual'!$O27)</f>
        <v>76500</v>
      </c>
      <c r="L27" s="64">
        <f>$C27*('Last Year Actual'!K27/'Last Year Actual'!$O27)</f>
        <v>76500</v>
      </c>
      <c r="M27" s="64">
        <f>$C27*('Last Year Actual'!L27/'Last Year Actual'!$O27)</f>
        <v>76500</v>
      </c>
      <c r="N27" s="64">
        <f>$C27*('Last Year Actual'!M27/'Last Year Actual'!$O27)</f>
        <v>76500</v>
      </c>
      <c r="O27" s="64">
        <f>$C27*('Last Year Actual'!N27/'Last Year Actual'!$O27)</f>
        <v>76500</v>
      </c>
      <c r="P27" s="53">
        <f>SUM(D27:O27)</f>
        <v>841501.02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  <c r="IT27" s="1"/>
      <c r="IU27" s="1"/>
    </row>
    <row r="28" spans="1:255" ht="19.5" customHeight="1">
      <c r="A28" s="41"/>
      <c r="B28" s="27" t="s">
        <v>30</v>
      </c>
      <c r="C28" s="20">
        <v>280501.02</v>
      </c>
      <c r="D28" s="64">
        <f>$C28*('Last Year Actual'!C28/'Last Year Actual'!$O28)</f>
        <v>1.02</v>
      </c>
      <c r="E28" s="64">
        <f>$C28*('Last Year Actual'!D28/'Last Year Actual'!$O28)</f>
        <v>25500</v>
      </c>
      <c r="F28" s="64">
        <f>$C28*('Last Year Actual'!E28/'Last Year Actual'!$O28)</f>
        <v>25500</v>
      </c>
      <c r="G28" s="64">
        <f>$C28*('Last Year Actual'!F28/'Last Year Actual'!$O28)</f>
        <v>25500</v>
      </c>
      <c r="H28" s="64">
        <f>$C28*('Last Year Actual'!G28/'Last Year Actual'!$O28)</f>
        <v>25500</v>
      </c>
      <c r="I28" s="64">
        <f>$C28*('Last Year Actual'!H28/'Last Year Actual'!$O28)</f>
        <v>25500</v>
      </c>
      <c r="J28" s="64">
        <f>$C28*('Last Year Actual'!I28/'Last Year Actual'!$O28)</f>
        <v>25500</v>
      </c>
      <c r="K28" s="64">
        <f>$C28*('Last Year Actual'!J28/'Last Year Actual'!$O28)</f>
        <v>25500</v>
      </c>
      <c r="L28" s="64">
        <f>$C28*('Last Year Actual'!K28/'Last Year Actual'!$O28)</f>
        <v>25500</v>
      </c>
      <c r="M28" s="64">
        <f>$C28*('Last Year Actual'!L28/'Last Year Actual'!$O28)</f>
        <v>25500</v>
      </c>
      <c r="N28" s="64">
        <f>$C28*('Last Year Actual'!M28/'Last Year Actual'!$O28)</f>
        <v>25500</v>
      </c>
      <c r="O28" s="64">
        <f>$C28*('Last Year Actual'!N28/'Last Year Actual'!$O28)</f>
        <v>25500</v>
      </c>
      <c r="P28" s="53">
        <f aca="true" t="shared" si="6" ref="P28:P38">SUM(D28:O28)</f>
        <v>280501.02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  <c r="IT28" s="1"/>
      <c r="IU28" s="1"/>
    </row>
    <row r="29" spans="1:255" ht="19.5" customHeight="1">
      <c r="A29" s="41"/>
      <c r="B29" s="27" t="s">
        <v>31</v>
      </c>
      <c r="C29" s="20">
        <v>162000</v>
      </c>
      <c r="D29" s="64">
        <f>$C29*('Last Year Actual'!C29/'Last Year Actual'!$O29)</f>
        <v>0.9818122314410215</v>
      </c>
      <c r="E29" s="64">
        <f>$C29*('Last Year Actual'!D29/'Last Year Actual'!$O29)</f>
        <v>14727.183471615324</v>
      </c>
      <c r="F29" s="64">
        <f>$C29*('Last Year Actual'!E29/'Last Year Actual'!$O29)</f>
        <v>14727.183471615324</v>
      </c>
      <c r="G29" s="64">
        <f>$C29*('Last Year Actual'!F29/'Last Year Actual'!$O29)</f>
        <v>14727.183471615324</v>
      </c>
      <c r="H29" s="64">
        <f>$C29*('Last Year Actual'!G29/'Last Year Actual'!$O29)</f>
        <v>14727.183471615324</v>
      </c>
      <c r="I29" s="64">
        <f>$C29*('Last Year Actual'!H29/'Last Year Actual'!$O29)</f>
        <v>14727.183471615324</v>
      </c>
      <c r="J29" s="64">
        <f>$C29*('Last Year Actual'!I29/'Last Year Actual'!$O29)</f>
        <v>14727.183471615324</v>
      </c>
      <c r="K29" s="64">
        <f>$C29*('Last Year Actual'!J29/'Last Year Actual'!$O29)</f>
        <v>14727.183471615324</v>
      </c>
      <c r="L29" s="64">
        <f>$C29*('Last Year Actual'!K29/'Last Year Actual'!$O29)</f>
        <v>14727.183471615324</v>
      </c>
      <c r="M29" s="64">
        <f>$C29*('Last Year Actual'!L29/'Last Year Actual'!$O29)</f>
        <v>14727.183471615324</v>
      </c>
      <c r="N29" s="64">
        <f>$C29*('Last Year Actual'!M29/'Last Year Actual'!$O29)</f>
        <v>14727.183471615324</v>
      </c>
      <c r="O29" s="64">
        <f>$C29*('Last Year Actual'!N29/'Last Year Actual'!$O29)</f>
        <v>14727.183471615324</v>
      </c>
      <c r="P29" s="53">
        <f t="shared" si="6"/>
        <v>162000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  <c r="IT29" s="1"/>
      <c r="IU29" s="1"/>
    </row>
    <row r="30" spans="1:255" ht="19.5" customHeight="1">
      <c r="A30" s="41"/>
      <c r="B30" s="27" t="s">
        <v>32</v>
      </c>
      <c r="C30" s="20">
        <v>40000</v>
      </c>
      <c r="D30" s="64">
        <f>$C30*('Last Year Actual'!C30/'Last Year Actual'!$O30)</f>
        <v>1.038934053660944</v>
      </c>
      <c r="E30" s="64">
        <f>$C30*('Last Year Actual'!D30/'Last Year Actual'!$O30)</f>
        <v>3636.2691878133037</v>
      </c>
      <c r="F30" s="64">
        <f>$C30*('Last Year Actual'!E30/'Last Year Actual'!$O30)</f>
        <v>3636.2691878133037</v>
      </c>
      <c r="G30" s="64">
        <f>$C30*('Last Year Actual'!F30/'Last Year Actual'!$O30)</f>
        <v>3636.2691878133037</v>
      </c>
      <c r="H30" s="64">
        <f>$C30*('Last Year Actual'!G30/'Last Year Actual'!$O30)</f>
        <v>3636.2691878133037</v>
      </c>
      <c r="I30" s="64">
        <f>$C30*('Last Year Actual'!H30/'Last Year Actual'!$O30)</f>
        <v>3636.2691878133037</v>
      </c>
      <c r="J30" s="64">
        <f>$C30*('Last Year Actual'!I30/'Last Year Actual'!$O30)</f>
        <v>3636.2691878133037</v>
      </c>
      <c r="K30" s="64">
        <f>$C30*('Last Year Actual'!J30/'Last Year Actual'!$O30)</f>
        <v>3636.2691878133037</v>
      </c>
      <c r="L30" s="64">
        <f>$C30*('Last Year Actual'!K30/'Last Year Actual'!$O30)</f>
        <v>3636.2691878133037</v>
      </c>
      <c r="M30" s="64">
        <f>$C30*('Last Year Actual'!L30/'Last Year Actual'!$O30)</f>
        <v>3636.2691878133037</v>
      </c>
      <c r="N30" s="64">
        <f>$C30*('Last Year Actual'!M30/'Last Year Actual'!$O30)</f>
        <v>3636.2691878133037</v>
      </c>
      <c r="O30" s="64">
        <f>$C30*('Last Year Actual'!N30/'Last Year Actual'!$O30)</f>
        <v>3636.2691878133037</v>
      </c>
      <c r="P30" s="53">
        <f t="shared" si="6"/>
        <v>40000.00000000001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  <c r="IT30" s="1"/>
      <c r="IU30" s="1"/>
    </row>
    <row r="31" spans="1:255" ht="19.5" customHeight="1">
      <c r="A31" s="41"/>
      <c r="B31" s="30" t="s">
        <v>40</v>
      </c>
      <c r="C31" s="20">
        <v>75000</v>
      </c>
      <c r="D31" s="64">
        <f>$C31*('Last Year Actual'!C31/'Last Year Actual'!$O31)</f>
        <v>0.999986666844442</v>
      </c>
      <c r="E31" s="64">
        <f>$C31*('Last Year Actual'!D31/'Last Year Actual'!$O31)</f>
        <v>0</v>
      </c>
      <c r="F31" s="64">
        <f>$C31*('Last Year Actual'!E31/'Last Year Actual'!$O31)</f>
        <v>0</v>
      </c>
      <c r="G31" s="64">
        <f>$C31*('Last Year Actual'!F31/'Last Year Actual'!$O31)</f>
        <v>0</v>
      </c>
      <c r="H31" s="64">
        <f>$C31*('Last Year Actual'!G31/'Last Year Actual'!$O31)</f>
        <v>0</v>
      </c>
      <c r="I31" s="64">
        <f>$C31*('Last Year Actual'!H31/'Last Year Actual'!$O31)</f>
        <v>0</v>
      </c>
      <c r="J31" s="64">
        <f>$C31*('Last Year Actual'!I31/'Last Year Actual'!$O31)</f>
        <v>0</v>
      </c>
      <c r="K31" s="64">
        <f>$C31*('Last Year Actual'!J31/'Last Year Actual'!$O31)</f>
        <v>0</v>
      </c>
      <c r="L31" s="64">
        <f>$C31*('Last Year Actual'!K31/'Last Year Actual'!$O31)</f>
        <v>0</v>
      </c>
      <c r="M31" s="64">
        <f>$C31*('Last Year Actual'!L31/'Last Year Actual'!$O31)</f>
        <v>74999.00001333315</v>
      </c>
      <c r="N31" s="64">
        <f>$C31*('Last Year Actual'!M31/'Last Year Actual'!$O31)</f>
        <v>0</v>
      </c>
      <c r="O31" s="64">
        <f>$C31*('Last Year Actual'!N31/'Last Year Actual'!$O31)</f>
        <v>0</v>
      </c>
      <c r="P31" s="53">
        <f t="shared" si="6"/>
        <v>75000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  <c r="IT31" s="1"/>
      <c r="IU31" s="1"/>
    </row>
    <row r="32" spans="1:255" ht="19.5" customHeight="1">
      <c r="A32" s="41"/>
      <c r="B32" s="30" t="s">
        <v>41</v>
      </c>
      <c r="C32" s="20">
        <v>35000</v>
      </c>
      <c r="D32" s="64">
        <f>$C32*('Last Year Actual'!C32/'Last Year Actual'!$O32)</f>
        <v>0.9090672969533259</v>
      </c>
      <c r="E32" s="64">
        <f>$C32*('Last Year Actual'!D32/'Last Year Actual'!$O32)</f>
        <v>3181.7355393366406</v>
      </c>
      <c r="F32" s="64">
        <f>$C32*('Last Year Actual'!E32/'Last Year Actual'!$O32)</f>
        <v>3181.7355393366406</v>
      </c>
      <c r="G32" s="64">
        <f>$C32*('Last Year Actual'!F32/'Last Year Actual'!$O32)</f>
        <v>3181.7355393366406</v>
      </c>
      <c r="H32" s="64">
        <f>$C32*('Last Year Actual'!G32/'Last Year Actual'!$O32)</f>
        <v>3181.7355393366406</v>
      </c>
      <c r="I32" s="64">
        <f>$C32*('Last Year Actual'!H32/'Last Year Actual'!$O32)</f>
        <v>3181.7355393366406</v>
      </c>
      <c r="J32" s="64">
        <f>$C32*('Last Year Actual'!I32/'Last Year Actual'!$O32)</f>
        <v>3181.7355393366406</v>
      </c>
      <c r="K32" s="64">
        <f>$C32*('Last Year Actual'!J32/'Last Year Actual'!$O32)</f>
        <v>3181.7355393366406</v>
      </c>
      <c r="L32" s="64">
        <f>$C32*('Last Year Actual'!K32/'Last Year Actual'!$O32)</f>
        <v>3181.7355393366406</v>
      </c>
      <c r="M32" s="64">
        <f>$C32*('Last Year Actual'!L32/'Last Year Actual'!$O32)</f>
        <v>3181.7355393366406</v>
      </c>
      <c r="N32" s="64">
        <f>$C32*('Last Year Actual'!M32/'Last Year Actual'!$O32)</f>
        <v>3181.7355393366406</v>
      </c>
      <c r="O32" s="64">
        <f>$C32*('Last Year Actual'!N32/'Last Year Actual'!$O32)</f>
        <v>3181.7355393366406</v>
      </c>
      <c r="P32" s="53">
        <f t="shared" si="6"/>
        <v>35000.00000000001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  <c r="IT32" s="1"/>
      <c r="IU32" s="1"/>
    </row>
    <row r="33" spans="1:255" ht="19.5" customHeight="1">
      <c r="A33" s="41"/>
      <c r="B33" s="30" t="s">
        <v>47</v>
      </c>
      <c r="C33" s="20">
        <v>65000</v>
      </c>
      <c r="D33" s="64">
        <f>$C33*('Last Year Actual'!C33/'Last Year Actual'!$O33)</f>
        <v>0.999984615621298</v>
      </c>
      <c r="E33" s="64">
        <f>$C33*('Last Year Actual'!D33/'Last Year Actual'!$O33)</f>
        <v>0</v>
      </c>
      <c r="F33" s="64">
        <f>$C33*('Last Year Actual'!E33/'Last Year Actual'!$O33)</f>
        <v>0</v>
      </c>
      <c r="G33" s="64">
        <f>$C33*('Last Year Actual'!F33/'Last Year Actual'!$O33)</f>
        <v>0</v>
      </c>
      <c r="H33" s="64">
        <f>$C33*('Last Year Actual'!G33/'Last Year Actual'!$O33)</f>
        <v>0</v>
      </c>
      <c r="I33" s="64">
        <f>$C33*('Last Year Actual'!H33/'Last Year Actual'!$O33)</f>
        <v>0</v>
      </c>
      <c r="J33" s="64">
        <f>$C33*('Last Year Actual'!I33/'Last Year Actual'!$O33)</f>
        <v>0</v>
      </c>
      <c r="K33" s="64">
        <f>$C33*('Last Year Actual'!J33/'Last Year Actual'!$O33)</f>
        <v>0</v>
      </c>
      <c r="L33" s="64">
        <f>$C33*('Last Year Actual'!K33/'Last Year Actual'!$O33)</f>
        <v>64999.00001538438</v>
      </c>
      <c r="M33" s="64">
        <f>$C33*('Last Year Actual'!L33/'Last Year Actual'!$O33)</f>
        <v>0</v>
      </c>
      <c r="N33" s="64">
        <f>$C33*('Last Year Actual'!M33/'Last Year Actual'!$O33)</f>
        <v>0</v>
      </c>
      <c r="O33" s="64">
        <f>$C33*('Last Year Actual'!N33/'Last Year Actual'!$O33)</f>
        <v>0</v>
      </c>
      <c r="P33" s="53">
        <f t="shared" si="6"/>
        <v>65000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  <c r="IT33" s="1"/>
      <c r="IU33" s="1"/>
    </row>
    <row r="34" spans="1:255" ht="19.5" customHeight="1">
      <c r="A34" s="41"/>
      <c r="B34" s="30" t="s">
        <v>38</v>
      </c>
      <c r="C34" s="20"/>
      <c r="D34" s="64">
        <f>$C34*('Last Year Actual'!C34/'Last Year Actual'!$O34)</f>
        <v>0</v>
      </c>
      <c r="E34" s="64">
        <f>$C34*('Last Year Actual'!D34/'Last Year Actual'!$O34)</f>
        <v>0</v>
      </c>
      <c r="F34" s="64">
        <f>$C34*('Last Year Actual'!E34/'Last Year Actual'!$O34)</f>
        <v>0</v>
      </c>
      <c r="G34" s="64">
        <f>$C34*('Last Year Actual'!F34/'Last Year Actual'!$O34)</f>
        <v>0</v>
      </c>
      <c r="H34" s="64">
        <f>$C34*('Last Year Actual'!G34/'Last Year Actual'!$O34)</f>
        <v>0</v>
      </c>
      <c r="I34" s="64">
        <f>$C34*('Last Year Actual'!H34/'Last Year Actual'!$O34)</f>
        <v>0</v>
      </c>
      <c r="J34" s="64">
        <f>$C34*('Last Year Actual'!I34/'Last Year Actual'!$O34)</f>
        <v>0</v>
      </c>
      <c r="K34" s="64">
        <f>$C34*('Last Year Actual'!J34/'Last Year Actual'!$O34)</f>
        <v>0</v>
      </c>
      <c r="L34" s="64">
        <f>$C34*('Last Year Actual'!K34/'Last Year Actual'!$O34)</f>
        <v>0</v>
      </c>
      <c r="M34" s="64">
        <f>$C34*('Last Year Actual'!L34/'Last Year Actual'!$O34)</f>
        <v>0</v>
      </c>
      <c r="N34" s="64">
        <f>$C34*('Last Year Actual'!M34/'Last Year Actual'!$O34)</f>
        <v>0</v>
      </c>
      <c r="O34" s="64">
        <f>$C34*('Last Year Actual'!N34/'Last Year Actual'!$O34)</f>
        <v>0</v>
      </c>
      <c r="P34" s="53">
        <f t="shared" si="6"/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  <c r="IT34" s="1"/>
      <c r="IU34" s="1"/>
    </row>
    <row r="35" spans="1:255" ht="19.5" customHeight="1">
      <c r="A35" s="41"/>
      <c r="B35" s="27" t="s">
        <v>33</v>
      </c>
      <c r="C35" s="20">
        <v>70000</v>
      </c>
      <c r="D35" s="64">
        <f>$C35*('Last Year Actual'!C35/'Last Year Actual'!$O35)</f>
        <v>0.979007286611376</v>
      </c>
      <c r="E35" s="64">
        <f>$C35*('Last Year Actual'!D35/'Last Year Actual'!$O35)</f>
        <v>6363.5473629739445</v>
      </c>
      <c r="F35" s="64">
        <f>$C35*('Last Year Actual'!E35/'Last Year Actual'!$O35)</f>
        <v>6363.5473629739445</v>
      </c>
      <c r="G35" s="64">
        <f>$C35*('Last Year Actual'!F35/'Last Year Actual'!$O35)</f>
        <v>6363.5473629739445</v>
      </c>
      <c r="H35" s="64">
        <f>$C35*('Last Year Actual'!G35/'Last Year Actual'!$O35)</f>
        <v>6363.5473629739445</v>
      </c>
      <c r="I35" s="64">
        <f>$C35*('Last Year Actual'!H35/'Last Year Actual'!$O35)</f>
        <v>6363.5473629739445</v>
      </c>
      <c r="J35" s="64">
        <f>$C35*('Last Year Actual'!I35/'Last Year Actual'!$O35)</f>
        <v>6363.5473629739445</v>
      </c>
      <c r="K35" s="64">
        <f>$C35*('Last Year Actual'!J35/'Last Year Actual'!$O35)</f>
        <v>6363.5473629739445</v>
      </c>
      <c r="L35" s="64">
        <f>$C35*('Last Year Actual'!K35/'Last Year Actual'!$O35)</f>
        <v>6363.5473629739445</v>
      </c>
      <c r="M35" s="64">
        <f>$C35*('Last Year Actual'!L35/'Last Year Actual'!$O35)</f>
        <v>6363.5473629739445</v>
      </c>
      <c r="N35" s="64">
        <f>$C35*('Last Year Actual'!M35/'Last Year Actual'!$O35)</f>
        <v>6363.5473629739445</v>
      </c>
      <c r="O35" s="64">
        <f>$C35*('Last Year Actual'!N35/'Last Year Actual'!$O35)</f>
        <v>6363.5473629739445</v>
      </c>
      <c r="P35" s="53">
        <f t="shared" si="6"/>
        <v>69999.99999999999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  <c r="IT35" s="1"/>
      <c r="IU35" s="1"/>
    </row>
    <row r="36" spans="1:255" ht="19.5" customHeight="1">
      <c r="A36" s="41"/>
      <c r="B36" s="27" t="s">
        <v>34</v>
      </c>
      <c r="C36" s="20"/>
      <c r="D36" s="64">
        <f>$C36*('Last Year Actual'!C36/'Last Year Actual'!$O36)</f>
        <v>0</v>
      </c>
      <c r="E36" s="64">
        <f>$C36*('Last Year Actual'!D36/'Last Year Actual'!$O36)</f>
        <v>0</v>
      </c>
      <c r="F36" s="64">
        <f>$C36*('Last Year Actual'!E36/'Last Year Actual'!$O36)</f>
        <v>0</v>
      </c>
      <c r="G36" s="64">
        <f>$C36*('Last Year Actual'!F36/'Last Year Actual'!$O36)</f>
        <v>0</v>
      </c>
      <c r="H36" s="64">
        <f>$C36*('Last Year Actual'!G36/'Last Year Actual'!$O36)</f>
        <v>0</v>
      </c>
      <c r="I36" s="64">
        <f>$C36*('Last Year Actual'!H36/'Last Year Actual'!$O36)</f>
        <v>0</v>
      </c>
      <c r="J36" s="64">
        <f>$C36*('Last Year Actual'!I36/'Last Year Actual'!$O36)</f>
        <v>0</v>
      </c>
      <c r="K36" s="64">
        <f>$C36*('Last Year Actual'!J36/'Last Year Actual'!$O36)</f>
        <v>0</v>
      </c>
      <c r="L36" s="64">
        <f>$C36*('Last Year Actual'!K36/'Last Year Actual'!$O36)</f>
        <v>0</v>
      </c>
      <c r="M36" s="64">
        <f>$C36*('Last Year Actual'!L36/'Last Year Actual'!$O36)</f>
        <v>0</v>
      </c>
      <c r="N36" s="64">
        <f>$C36*('Last Year Actual'!M36/'Last Year Actual'!$O36)</f>
        <v>0</v>
      </c>
      <c r="O36" s="64">
        <f>$C36*('Last Year Actual'!N36/'Last Year Actual'!$O36)</f>
        <v>0</v>
      </c>
      <c r="P36" s="53">
        <f t="shared" si="6"/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  <c r="IT36" s="1"/>
      <c r="IU36" s="1"/>
    </row>
    <row r="37" spans="1:255" ht="26.25" customHeight="1">
      <c r="A37" s="41"/>
      <c r="B37" s="62" t="s">
        <v>39</v>
      </c>
      <c r="C37" s="20"/>
      <c r="D37" s="64">
        <f>$C37*('Last Year Actual'!C37/'Last Year Actual'!$O37)</f>
        <v>0</v>
      </c>
      <c r="E37" s="64">
        <f>$C37*('Last Year Actual'!D37/'Last Year Actual'!$O37)</f>
        <v>0</v>
      </c>
      <c r="F37" s="64">
        <f>$C37*('Last Year Actual'!E37/'Last Year Actual'!$O37)</f>
        <v>0</v>
      </c>
      <c r="G37" s="64">
        <f>$C37*('Last Year Actual'!F37/'Last Year Actual'!$O37)</f>
        <v>0</v>
      </c>
      <c r="H37" s="64">
        <f>$C37*('Last Year Actual'!G37/'Last Year Actual'!$O37)</f>
        <v>0</v>
      </c>
      <c r="I37" s="64">
        <f>$C37*('Last Year Actual'!H37/'Last Year Actual'!$O37)</f>
        <v>0</v>
      </c>
      <c r="J37" s="64">
        <f>$C37*('Last Year Actual'!I37/'Last Year Actual'!$O37)</f>
        <v>0</v>
      </c>
      <c r="K37" s="64">
        <f>$C37*('Last Year Actual'!J37/'Last Year Actual'!$O37)</f>
        <v>0</v>
      </c>
      <c r="L37" s="64">
        <f>$C37*('Last Year Actual'!K37/'Last Year Actual'!$O37)</f>
        <v>0</v>
      </c>
      <c r="M37" s="64">
        <f>$C37*('Last Year Actual'!L37/'Last Year Actual'!$O37)</f>
        <v>0</v>
      </c>
      <c r="N37" s="64">
        <f>$C37*('Last Year Actual'!M37/'Last Year Actual'!$O37)</f>
        <v>0</v>
      </c>
      <c r="O37" s="64">
        <f>$C37*('Last Year Actual'!N37/'Last Year Actual'!$O37)</f>
        <v>0</v>
      </c>
      <c r="P37" s="53">
        <f t="shared" si="6"/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  <c r="IT37" s="1"/>
      <c r="IU37" s="1"/>
    </row>
    <row r="38" spans="1:255" ht="19.5" customHeight="1" thickBot="1">
      <c r="A38" s="54"/>
      <c r="B38" s="63" t="s">
        <v>35</v>
      </c>
      <c r="C38" s="20"/>
      <c r="D38" s="64">
        <f>$C38*('Last Year Actual'!C38/'Last Year Actual'!$O38)</f>
        <v>0</v>
      </c>
      <c r="E38" s="64">
        <f>$C38*('Last Year Actual'!D38/'Last Year Actual'!$O38)</f>
        <v>0</v>
      </c>
      <c r="F38" s="64">
        <f>$C38*('Last Year Actual'!E38/'Last Year Actual'!$O38)</f>
        <v>0</v>
      </c>
      <c r="G38" s="64">
        <f>$C38*('Last Year Actual'!F38/'Last Year Actual'!$O38)</f>
        <v>0</v>
      </c>
      <c r="H38" s="64">
        <f>$C38*('Last Year Actual'!G38/'Last Year Actual'!$O38)</f>
        <v>0</v>
      </c>
      <c r="I38" s="64">
        <f>$C38*('Last Year Actual'!H38/'Last Year Actual'!$O38)</f>
        <v>0</v>
      </c>
      <c r="J38" s="64">
        <f>$C38*('Last Year Actual'!I38/'Last Year Actual'!$O38)</f>
        <v>0</v>
      </c>
      <c r="K38" s="64">
        <f>$C38*('Last Year Actual'!J38/'Last Year Actual'!$O38)</f>
        <v>0</v>
      </c>
      <c r="L38" s="64">
        <f>$C38*('Last Year Actual'!K38/'Last Year Actual'!$O38)</f>
        <v>0</v>
      </c>
      <c r="M38" s="64">
        <f>$C38*('Last Year Actual'!L38/'Last Year Actual'!$O38)</f>
        <v>0</v>
      </c>
      <c r="N38" s="64">
        <f>$C38*('Last Year Actual'!M38/'Last Year Actual'!$O38)</f>
        <v>0</v>
      </c>
      <c r="O38" s="64">
        <f>$C38*('Last Year Actual'!N38/'Last Year Actual'!$O38)</f>
        <v>0</v>
      </c>
      <c r="P38" s="53">
        <f t="shared" si="6"/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  <c r="IT38" s="1"/>
      <c r="IU38" s="1"/>
    </row>
    <row r="39" ht="10.5" customHeight="1" thickBot="1"/>
    <row r="40" spans="1:16" ht="24" customHeight="1" thickBot="1">
      <c r="A40" s="60"/>
      <c r="B40" s="57" t="s">
        <v>46</v>
      </c>
      <c r="C40" s="58">
        <f aca="true" t="shared" si="7" ref="C40:P40">C6-C26</f>
        <v>-138502.04000000004</v>
      </c>
      <c r="D40" s="58">
        <f t="shared" si="7"/>
        <v>300496.2233366981</v>
      </c>
      <c r="E40" s="58">
        <f t="shared" si="7"/>
        <v>78424.36629036986</v>
      </c>
      <c r="F40" s="58">
        <f t="shared" si="7"/>
        <v>-4908.9855612392275</v>
      </c>
      <c r="G40" s="58">
        <f t="shared" si="7"/>
        <v>-129908.73556173922</v>
      </c>
      <c r="H40" s="58">
        <f t="shared" si="7"/>
        <v>78424.36629036986</v>
      </c>
      <c r="I40" s="58">
        <f t="shared" si="7"/>
        <v>-74910.93547374273</v>
      </c>
      <c r="J40" s="58">
        <f t="shared" si="7"/>
        <v>-129908.73556173922</v>
      </c>
      <c r="K40" s="58">
        <f t="shared" si="7"/>
        <v>36757.745919948036</v>
      </c>
      <c r="L40" s="58">
        <f t="shared" si="7"/>
        <v>-128241.36520543635</v>
      </c>
      <c r="M40" s="58">
        <f t="shared" si="7"/>
        <v>-71574.99483169787</v>
      </c>
      <c r="N40" s="58">
        <f t="shared" si="7"/>
        <v>36757.745919948036</v>
      </c>
      <c r="O40" s="58">
        <f t="shared" si="7"/>
        <v>-129908.73556173922</v>
      </c>
      <c r="P40" s="59">
        <f t="shared" si="7"/>
        <v>-138502.04000000004</v>
      </c>
    </row>
    <row r="41" ht="12.75" customHeight="1">
      <c r="B41" s="14" t="s">
        <v>42</v>
      </c>
    </row>
    <row r="43" ht="18" customHeight="1">
      <c r="B43" s="45" t="s">
        <v>48</v>
      </c>
    </row>
  </sheetData>
  <sheetProtection/>
  <mergeCells count="1">
    <mergeCell ref="A2:O2"/>
  </mergeCells>
  <printOptions/>
  <pageMargins left="0.5" right="0.5" top="0.5" bottom="0.75" header="0.25" footer="0.25"/>
  <pageSetup fitToHeight="1" fitToWidth="1" horizontalDpi="600" verticalDpi="600" orientation="landscape" scale="10" r:id="rId2"/>
  <headerFooter>
    <oddFooter>&amp;C&amp;"Helvetica Neue,Regular"&amp;12&amp;K000000&amp;P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5"/>
  <sheetViews>
    <sheetView zoomScalePageLayoutView="0" workbookViewId="0" topLeftCell="C1">
      <selection activeCell="N28" sqref="N28"/>
    </sheetView>
  </sheetViews>
  <sheetFormatPr defaultColWidth="16.28125" defaultRowHeight="12.75" customHeight="1"/>
  <cols>
    <col min="1" max="1" width="1.7109375" style="6" customWidth="1"/>
    <col min="2" max="2" width="31.7109375" style="6" customWidth="1"/>
    <col min="3" max="3" width="15.7109375" style="6" customWidth="1"/>
    <col min="4" max="13" width="15.00390625" style="6" customWidth="1"/>
    <col min="14" max="14" width="16.00390625" style="6" customWidth="1"/>
    <col min="15" max="253" width="16.421875" style="6" customWidth="1"/>
    <col min="254" max="16384" width="16.28125" style="9" customWidth="1"/>
  </cols>
  <sheetData>
    <row r="1" spans="2:12" ht="32.25" customHeight="1">
      <c r="B1" s="47" t="s">
        <v>49</v>
      </c>
      <c r="J1" s="46"/>
      <c r="L1" s="49" t="s">
        <v>50</v>
      </c>
    </row>
    <row r="2" spans="1:253" s="8" customFormat="1" ht="22.5" customHeight="1">
      <c r="A2" s="112" t="s">
        <v>57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</row>
    <row r="3" s="4" customFormat="1" ht="27" customHeight="1">
      <c r="B3" s="25" t="s">
        <v>56</v>
      </c>
    </row>
    <row r="4" spans="1:14" s="4" customFormat="1" ht="16.5" customHeight="1">
      <c r="A4" s="22"/>
      <c r="C4" s="65" t="s">
        <v>55</v>
      </c>
      <c r="D4" s="65" t="s">
        <v>9</v>
      </c>
      <c r="E4" s="65" t="s">
        <v>10</v>
      </c>
      <c r="F4" s="65" t="s">
        <v>11</v>
      </c>
      <c r="G4" s="65" t="s">
        <v>12</v>
      </c>
      <c r="H4" s="65" t="s">
        <v>1</v>
      </c>
      <c r="I4" s="65" t="s">
        <v>2</v>
      </c>
      <c r="J4" s="65" t="s">
        <v>3</v>
      </c>
      <c r="K4" s="65" t="s">
        <v>4</v>
      </c>
      <c r="L4" s="65" t="s">
        <v>5</v>
      </c>
      <c r="M4" s="65" t="s">
        <v>6</v>
      </c>
      <c r="N4" s="24" t="s">
        <v>37</v>
      </c>
    </row>
    <row r="5" spans="1:253" ht="5.25" customHeight="1" thickBot="1">
      <c r="A5" s="10"/>
      <c r="B5" s="9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</row>
    <row r="6" spans="1:253" ht="19.5" customHeight="1">
      <c r="A6" s="15" t="s">
        <v>13</v>
      </c>
      <c r="B6" s="16"/>
      <c r="C6" s="32">
        <f aca="true" t="shared" si="0" ref="C6:N6">C7+C17</f>
        <v>1063834.4074032512</v>
      </c>
      <c r="D6" s="32">
        <f t="shared" si="0"/>
        <v>5550</v>
      </c>
      <c r="E6" s="32">
        <f t="shared" si="0"/>
        <v>600</v>
      </c>
      <c r="F6" s="32">
        <f t="shared" si="0"/>
        <v>0</v>
      </c>
      <c r="G6" s="32">
        <f t="shared" si="0"/>
        <v>75000</v>
      </c>
      <c r="H6" s="32">
        <f t="shared" si="0"/>
        <v>105000</v>
      </c>
      <c r="I6" s="32">
        <f t="shared" si="0"/>
        <v>30000</v>
      </c>
      <c r="J6" s="32">
        <f t="shared" si="0"/>
        <v>55000</v>
      </c>
      <c r="K6" s="32">
        <f t="shared" si="0"/>
        <v>20000</v>
      </c>
      <c r="L6" s="33">
        <f t="shared" si="0"/>
        <v>30000</v>
      </c>
      <c r="M6" s="32">
        <f t="shared" si="0"/>
        <v>7500</v>
      </c>
      <c r="N6" s="34">
        <f t="shared" si="0"/>
        <v>1392484.4074032512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</row>
    <row r="7" spans="1:14" s="4" customFormat="1" ht="19.5" customHeight="1">
      <c r="A7" s="40"/>
      <c r="B7" s="26" t="s">
        <v>14</v>
      </c>
      <c r="C7" s="7">
        <f aca="true" t="shared" si="1" ref="C7:N7">SUM(C8:C15)</f>
        <v>863334.4074032512</v>
      </c>
      <c r="D7" s="7">
        <f t="shared" si="1"/>
        <v>5550</v>
      </c>
      <c r="E7" s="7">
        <f t="shared" si="1"/>
        <v>600</v>
      </c>
      <c r="F7" s="7">
        <f t="shared" si="1"/>
        <v>0</v>
      </c>
      <c r="G7" s="7">
        <f t="shared" si="1"/>
        <v>75000</v>
      </c>
      <c r="H7" s="7">
        <f t="shared" si="1"/>
        <v>100000</v>
      </c>
      <c r="I7" s="7">
        <f t="shared" si="1"/>
        <v>25000</v>
      </c>
      <c r="J7" s="7">
        <f t="shared" si="1"/>
        <v>40000</v>
      </c>
      <c r="K7" s="7">
        <f t="shared" si="1"/>
        <v>15000</v>
      </c>
      <c r="L7" s="7">
        <f t="shared" si="1"/>
        <v>25000</v>
      </c>
      <c r="M7" s="7">
        <f t="shared" si="1"/>
        <v>2500</v>
      </c>
      <c r="N7" s="35">
        <f t="shared" si="1"/>
        <v>1151984.4074032512</v>
      </c>
    </row>
    <row r="8" spans="1:253" ht="19.5" customHeight="1">
      <c r="A8" s="41"/>
      <c r="B8" s="27" t="s">
        <v>15</v>
      </c>
      <c r="C8" s="67">
        <f>SUM('Current Year Budget'!D8:K8)</f>
        <v>583333.5185183128</v>
      </c>
      <c r="D8" s="67"/>
      <c r="E8" s="67"/>
      <c r="F8" s="67"/>
      <c r="G8" s="67">
        <v>75000</v>
      </c>
      <c r="H8" s="67">
        <v>75000</v>
      </c>
      <c r="I8" s="67"/>
      <c r="J8" s="67"/>
      <c r="K8" s="67"/>
      <c r="L8" s="67"/>
      <c r="M8" s="67"/>
      <c r="N8" s="36">
        <f aca="true" t="shared" si="2" ref="N8:N15">SUM(C8:M8)</f>
        <v>733333.5185183128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</row>
    <row r="9" spans="1:253" ht="19.5" customHeight="1">
      <c r="A9" s="41"/>
      <c r="B9" s="27" t="s">
        <v>16</v>
      </c>
      <c r="C9" s="67">
        <f>SUM('Current Year Budget'!D9:K9)</f>
        <v>124999.99999999999</v>
      </c>
      <c r="D9" s="67"/>
      <c r="E9" s="67"/>
      <c r="F9" s="67"/>
      <c r="G9" s="67"/>
      <c r="H9" s="67">
        <v>25000</v>
      </c>
      <c r="I9" s="67">
        <v>25000</v>
      </c>
      <c r="J9" s="67">
        <v>25000</v>
      </c>
      <c r="K9" s="67"/>
      <c r="L9" s="67"/>
      <c r="M9" s="67"/>
      <c r="N9" s="36">
        <f t="shared" si="2"/>
        <v>200000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</row>
    <row r="10" spans="1:253" ht="19.5" customHeight="1">
      <c r="A10" s="41"/>
      <c r="B10" s="27" t="s">
        <v>17</v>
      </c>
      <c r="C10" s="67">
        <f>SUM('Current Year Budget'!D10:K10)</f>
        <v>0</v>
      </c>
      <c r="D10" s="67"/>
      <c r="E10" s="67"/>
      <c r="F10" s="67"/>
      <c r="G10" s="67"/>
      <c r="H10" s="67"/>
      <c r="I10" s="67"/>
      <c r="J10" s="67"/>
      <c r="K10" s="67"/>
      <c r="L10" s="67"/>
      <c r="M10" s="67"/>
      <c r="N10" s="36">
        <f t="shared" si="2"/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</row>
    <row r="11" spans="1:253" ht="19.5" customHeight="1">
      <c r="A11" s="17"/>
      <c r="B11" s="12" t="s">
        <v>18</v>
      </c>
      <c r="C11" s="67">
        <f>SUM('Current Year Budget'!D11:K11)</f>
        <v>55000</v>
      </c>
      <c r="D11" s="67">
        <v>550</v>
      </c>
      <c r="E11" s="67">
        <v>600</v>
      </c>
      <c r="F11" s="67"/>
      <c r="G11" s="67"/>
      <c r="H11" s="67"/>
      <c r="I11" s="67"/>
      <c r="J11" s="67"/>
      <c r="K11" s="67"/>
      <c r="L11" s="67"/>
      <c r="M11" s="67">
        <v>2500</v>
      </c>
      <c r="N11" s="36">
        <f t="shared" si="2"/>
        <v>58650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</row>
    <row r="12" spans="1:253" ht="19.5" customHeight="1">
      <c r="A12" s="42"/>
      <c r="B12" s="28" t="s">
        <v>19</v>
      </c>
      <c r="C12" s="67">
        <f>SUM('Current Year Budget'!D12:K12)</f>
        <v>0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36">
        <f t="shared" si="2"/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</row>
    <row r="13" spans="1:253" ht="19.5" customHeight="1">
      <c r="A13" s="42"/>
      <c r="B13" s="28" t="s">
        <v>20</v>
      </c>
      <c r="C13" s="67">
        <f>SUM('Current Year Budget'!D13:K13)</f>
        <v>0</v>
      </c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36">
        <f t="shared" si="2"/>
        <v>0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</row>
    <row r="14" spans="1:253" ht="19.5" customHeight="1">
      <c r="A14" s="43"/>
      <c r="B14" s="29" t="s">
        <v>21</v>
      </c>
      <c r="C14" s="67">
        <f>SUM('Current Year Budget'!D14:K14)</f>
        <v>100000</v>
      </c>
      <c r="D14" s="67">
        <v>5000</v>
      </c>
      <c r="E14" s="67"/>
      <c r="F14" s="67">
        <v>0</v>
      </c>
      <c r="G14" s="67"/>
      <c r="H14" s="67"/>
      <c r="I14" s="67"/>
      <c r="J14" s="67"/>
      <c r="K14" s="67"/>
      <c r="L14" s="67">
        <v>25000</v>
      </c>
      <c r="M14" s="67"/>
      <c r="N14" s="36">
        <f t="shared" si="2"/>
        <v>130000</v>
      </c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</row>
    <row r="15" spans="1:253" ht="19.5" customHeight="1">
      <c r="A15" s="41"/>
      <c r="B15" s="30" t="s">
        <v>45</v>
      </c>
      <c r="C15" s="67">
        <f>SUM('Current Year Budget'!D15:K15)</f>
        <v>0.8888849382891632</v>
      </c>
      <c r="D15" s="67"/>
      <c r="E15" s="67"/>
      <c r="F15" s="67"/>
      <c r="G15" s="67"/>
      <c r="H15" s="67"/>
      <c r="I15" s="67"/>
      <c r="J15" s="67">
        <v>15000</v>
      </c>
      <c r="K15" s="67">
        <v>15000</v>
      </c>
      <c r="L15" s="67"/>
      <c r="M15" s="67"/>
      <c r="N15" s="36">
        <f t="shared" si="2"/>
        <v>30000.88888493829</v>
      </c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</row>
    <row r="16" spans="1:253" ht="3.75" customHeight="1">
      <c r="A16" s="17"/>
      <c r="B16" s="1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7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</row>
    <row r="17" spans="1:14" s="4" customFormat="1" ht="19.5" customHeight="1">
      <c r="A17" s="31"/>
      <c r="B17" s="11" t="s">
        <v>22</v>
      </c>
      <c r="C17" s="7">
        <f aca="true" t="shared" si="3" ref="C17:N17">SUM(C18:C24)</f>
        <v>200500</v>
      </c>
      <c r="D17" s="7">
        <f t="shared" si="3"/>
        <v>0</v>
      </c>
      <c r="E17" s="7">
        <f t="shared" si="3"/>
        <v>0</v>
      </c>
      <c r="F17" s="7">
        <f t="shared" si="3"/>
        <v>0</v>
      </c>
      <c r="G17" s="7">
        <f t="shared" si="3"/>
        <v>0</v>
      </c>
      <c r="H17" s="7">
        <f t="shared" si="3"/>
        <v>5000</v>
      </c>
      <c r="I17" s="7">
        <f t="shared" si="3"/>
        <v>5000</v>
      </c>
      <c r="J17" s="7">
        <f t="shared" si="3"/>
        <v>15000</v>
      </c>
      <c r="K17" s="7">
        <f t="shared" si="3"/>
        <v>5000</v>
      </c>
      <c r="L17" s="7">
        <f t="shared" si="3"/>
        <v>5000</v>
      </c>
      <c r="M17" s="7">
        <f t="shared" si="3"/>
        <v>5000</v>
      </c>
      <c r="N17" s="35">
        <f t="shared" si="3"/>
        <v>240500</v>
      </c>
    </row>
    <row r="18" spans="1:253" ht="19.5" customHeight="1">
      <c r="A18" s="41"/>
      <c r="B18" s="27" t="s">
        <v>23</v>
      </c>
      <c r="C18" s="67">
        <f>SUM('Current Year Budget'!D18:K18)</f>
        <v>0</v>
      </c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36">
        <f aca="true" t="shared" si="4" ref="N18:N24">SUM(C18:M18)</f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</row>
    <row r="19" spans="1:253" ht="19.5" customHeight="1">
      <c r="A19" s="17"/>
      <c r="B19" s="12" t="s">
        <v>24</v>
      </c>
      <c r="C19" s="67">
        <f>SUM('Current Year Budget'!D19:K19)</f>
        <v>0</v>
      </c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36">
        <f t="shared" si="4"/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</row>
    <row r="20" spans="1:253" ht="19.5" customHeight="1">
      <c r="A20" s="41"/>
      <c r="B20" s="27" t="s">
        <v>25</v>
      </c>
      <c r="C20" s="67">
        <f>SUM('Current Year Budget'!D20:K20)</f>
        <v>0</v>
      </c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36">
        <f t="shared" si="4"/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</row>
    <row r="21" spans="1:253" ht="19.5" customHeight="1">
      <c r="A21" s="17"/>
      <c r="B21" s="13" t="s">
        <v>43</v>
      </c>
      <c r="C21" s="67">
        <f>SUM('Current Year Budget'!D21:K21)</f>
        <v>190000</v>
      </c>
      <c r="D21" s="67"/>
      <c r="E21" s="67"/>
      <c r="F21" s="67"/>
      <c r="G21" s="67"/>
      <c r="H21" s="67">
        <v>5000</v>
      </c>
      <c r="I21" s="67">
        <v>5000</v>
      </c>
      <c r="J21" s="67">
        <v>15000</v>
      </c>
      <c r="K21" s="67">
        <v>5000</v>
      </c>
      <c r="L21" s="67">
        <v>5000</v>
      </c>
      <c r="M21" s="67">
        <v>5000</v>
      </c>
      <c r="N21" s="36">
        <f t="shared" si="4"/>
        <v>230000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</row>
    <row r="22" spans="1:253" ht="19.5" customHeight="1">
      <c r="A22" s="41"/>
      <c r="B22" s="30" t="s">
        <v>44</v>
      </c>
      <c r="C22" s="67">
        <f>SUM('Current Year Budget'!D22:K22)</f>
        <v>0</v>
      </c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36">
        <f t="shared" si="4"/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  <c r="FA22" s="1"/>
      <c r="FB22" s="1"/>
      <c r="FC22" s="1"/>
      <c r="FD22" s="1"/>
      <c r="FE22" s="1"/>
      <c r="FF22" s="1"/>
      <c r="FG22" s="1"/>
      <c r="FH22" s="1"/>
      <c r="FI22" s="1"/>
      <c r="FJ22" s="1"/>
      <c r="FK22" s="1"/>
      <c r="FL22" s="1"/>
      <c r="FM22" s="1"/>
      <c r="FN22" s="1"/>
      <c r="FO22" s="1"/>
      <c r="FP22" s="1"/>
      <c r="FQ22" s="1"/>
      <c r="FR22" s="1"/>
      <c r="FS22" s="1"/>
      <c r="FT22" s="1"/>
      <c r="FU22" s="1"/>
      <c r="FV22" s="1"/>
      <c r="FW22" s="1"/>
      <c r="FX22" s="1"/>
      <c r="FY22" s="1"/>
      <c r="FZ22" s="1"/>
      <c r="GA22" s="1"/>
      <c r="GB22" s="1"/>
      <c r="GC22" s="1"/>
      <c r="GD22" s="1"/>
      <c r="GE22" s="1"/>
      <c r="GF22" s="1"/>
      <c r="GG22" s="1"/>
      <c r="GH22" s="1"/>
      <c r="GI22" s="1"/>
      <c r="GJ22" s="1"/>
      <c r="GK22" s="1"/>
      <c r="GL22" s="1"/>
      <c r="GM22" s="1"/>
      <c r="GN22" s="1"/>
      <c r="GO22" s="1"/>
      <c r="GP22" s="1"/>
      <c r="GQ22" s="1"/>
      <c r="GR22" s="1"/>
      <c r="GS22" s="1"/>
      <c r="GT22" s="1"/>
      <c r="GU22" s="1"/>
      <c r="GV22" s="1"/>
      <c r="GW22" s="1"/>
      <c r="GX22" s="1"/>
      <c r="GY22" s="1"/>
      <c r="GZ22" s="1"/>
      <c r="HA22" s="1"/>
      <c r="HB22" s="1"/>
      <c r="HC22" s="1"/>
      <c r="HD22" s="1"/>
      <c r="HE22" s="1"/>
      <c r="HF22" s="1"/>
      <c r="HG22" s="1"/>
      <c r="HH22" s="1"/>
      <c r="HI22" s="1"/>
      <c r="HJ22" s="1"/>
      <c r="HK22" s="1"/>
      <c r="HL22" s="1"/>
      <c r="HM22" s="1"/>
      <c r="HN22" s="1"/>
      <c r="HO22" s="1"/>
      <c r="HP22" s="1"/>
      <c r="HQ22" s="1"/>
      <c r="HR22" s="1"/>
      <c r="HS22" s="1"/>
      <c r="HT22" s="1"/>
      <c r="HU22" s="1"/>
      <c r="HV22" s="1"/>
      <c r="HW22" s="1"/>
      <c r="HX22" s="1"/>
      <c r="HY22" s="1"/>
      <c r="HZ22" s="1"/>
      <c r="IA22" s="1"/>
      <c r="IB22" s="1"/>
      <c r="IC22" s="1"/>
      <c r="ID22" s="1"/>
      <c r="IE22" s="1"/>
      <c r="IF22" s="1"/>
      <c r="IG22" s="1"/>
      <c r="IH22" s="1"/>
      <c r="II22" s="1"/>
      <c r="IJ22" s="1"/>
      <c r="IK22" s="1"/>
      <c r="IL22" s="1"/>
      <c r="IM22" s="1"/>
      <c r="IN22" s="1"/>
      <c r="IO22" s="1"/>
      <c r="IP22" s="1"/>
      <c r="IQ22" s="1"/>
      <c r="IR22" s="1"/>
      <c r="IS22" s="1"/>
    </row>
    <row r="23" spans="1:253" ht="19.5" customHeight="1">
      <c r="A23" s="41"/>
      <c r="B23" s="27" t="s">
        <v>26</v>
      </c>
      <c r="C23" s="67">
        <f>SUM('Current Year Budget'!D23:K23)</f>
        <v>10500</v>
      </c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36">
        <f t="shared" si="4"/>
        <v>10500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</row>
    <row r="24" spans="1:253" ht="19.5" customHeight="1" thickBot="1">
      <c r="A24" s="18"/>
      <c r="B24" s="19" t="s">
        <v>27</v>
      </c>
      <c r="C24" s="67">
        <f>SUM('Current Year Budget'!D24:K24)</f>
        <v>0</v>
      </c>
      <c r="D24" s="67"/>
      <c r="E24" s="67"/>
      <c r="F24" s="67"/>
      <c r="G24" s="67"/>
      <c r="H24" s="67"/>
      <c r="I24" s="67"/>
      <c r="J24" s="67"/>
      <c r="K24" s="67"/>
      <c r="L24" s="67"/>
      <c r="M24" s="67"/>
      <c r="N24" s="39">
        <f t="shared" si="4"/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  <c r="EX24" s="1"/>
      <c r="EY24" s="1"/>
      <c r="EZ24" s="1"/>
      <c r="FA24" s="1"/>
      <c r="FB24" s="1"/>
      <c r="FC24" s="1"/>
      <c r="FD24" s="1"/>
      <c r="FE24" s="1"/>
      <c r="FF24" s="1"/>
      <c r="FG24" s="1"/>
      <c r="FH24" s="1"/>
      <c r="FI24" s="1"/>
      <c r="FJ24" s="1"/>
      <c r="FK24" s="1"/>
      <c r="FL24" s="1"/>
      <c r="FM24" s="1"/>
      <c r="FN24" s="1"/>
      <c r="FO24" s="1"/>
      <c r="FP24" s="1"/>
      <c r="FQ24" s="1"/>
      <c r="FR24" s="1"/>
      <c r="FS24" s="1"/>
      <c r="FT24" s="1"/>
      <c r="FU24" s="1"/>
      <c r="FV24" s="1"/>
      <c r="FW24" s="1"/>
      <c r="FX24" s="1"/>
      <c r="FY24" s="1"/>
      <c r="FZ24" s="1"/>
      <c r="GA24" s="1"/>
      <c r="GB24" s="1"/>
      <c r="GC24" s="1"/>
      <c r="GD24" s="1"/>
      <c r="GE24" s="1"/>
      <c r="GF24" s="1"/>
      <c r="GG24" s="1"/>
      <c r="GH24" s="1"/>
      <c r="GI24" s="1"/>
      <c r="GJ24" s="1"/>
      <c r="GK24" s="1"/>
      <c r="GL24" s="1"/>
      <c r="GM24" s="1"/>
      <c r="GN24" s="1"/>
      <c r="GO24" s="1"/>
      <c r="GP24" s="1"/>
      <c r="GQ24" s="1"/>
      <c r="GR24" s="1"/>
      <c r="GS24" s="1"/>
      <c r="GT24" s="1"/>
      <c r="GU24" s="1"/>
      <c r="GV24" s="1"/>
      <c r="GW24" s="1"/>
      <c r="GX24" s="1"/>
      <c r="GY24" s="1"/>
      <c r="GZ24" s="1"/>
      <c r="HA24" s="1"/>
      <c r="HB24" s="1"/>
      <c r="HC24" s="1"/>
      <c r="HD24" s="1"/>
      <c r="HE24" s="1"/>
      <c r="HF24" s="1"/>
      <c r="HG24" s="1"/>
      <c r="HH24" s="1"/>
      <c r="HI24" s="1"/>
      <c r="HJ24" s="1"/>
      <c r="HK24" s="1"/>
      <c r="HL24" s="1"/>
      <c r="HM24" s="1"/>
      <c r="HN24" s="1"/>
      <c r="HO24" s="1"/>
      <c r="HP24" s="1"/>
      <c r="HQ24" s="1"/>
      <c r="HR24" s="1"/>
      <c r="HS24" s="1"/>
      <c r="HT24" s="1"/>
      <c r="HU24" s="1"/>
      <c r="HV24" s="1"/>
      <c r="HW24" s="1"/>
      <c r="HX24" s="1"/>
      <c r="HY24" s="1"/>
      <c r="HZ24" s="1"/>
      <c r="IA24" s="1"/>
      <c r="IB24" s="1"/>
      <c r="IC24" s="1"/>
      <c r="ID24" s="1"/>
      <c r="IE24" s="1"/>
      <c r="IF24" s="1"/>
      <c r="IG24" s="1"/>
      <c r="IH24" s="1"/>
      <c r="II24" s="1"/>
      <c r="IJ24" s="1"/>
      <c r="IK24" s="1"/>
      <c r="IL24" s="1"/>
      <c r="IM24" s="1"/>
      <c r="IN24" s="1"/>
      <c r="IO24" s="1"/>
      <c r="IP24" s="1"/>
      <c r="IQ24" s="1"/>
      <c r="IR24" s="1"/>
      <c r="IS24" s="1"/>
    </row>
    <row r="25" spans="1:253" ht="11.25" customHeight="1" thickBot="1">
      <c r="A25" s="1"/>
      <c r="B25" s="2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  <c r="IQ25" s="1"/>
      <c r="IR25" s="1"/>
      <c r="IS25" s="1"/>
    </row>
    <row r="26" spans="1:253" ht="19.5" customHeight="1">
      <c r="A26" s="50" t="s">
        <v>28</v>
      </c>
      <c r="B26" s="61"/>
      <c r="C26" s="51">
        <f aca="true" t="shared" si="5" ref="C26:N26">SUM(C27:C38)</f>
        <v>909369.0977243257</v>
      </c>
      <c r="D26" s="51">
        <f t="shared" si="5"/>
        <v>40000</v>
      </c>
      <c r="E26" s="51">
        <f t="shared" si="5"/>
        <v>40000</v>
      </c>
      <c r="F26" s="51">
        <f t="shared" si="5"/>
        <v>60999</v>
      </c>
      <c r="G26" s="51">
        <f t="shared" si="5"/>
        <v>41500</v>
      </c>
      <c r="H26" s="51">
        <f t="shared" si="5"/>
        <v>35000</v>
      </c>
      <c r="I26" s="51">
        <f t="shared" si="5"/>
        <v>62000</v>
      </c>
      <c r="J26" s="51">
        <f t="shared" si="5"/>
        <v>35000</v>
      </c>
      <c r="K26" s="51">
        <f t="shared" si="5"/>
        <v>37700</v>
      </c>
      <c r="L26" s="51">
        <f t="shared" si="5"/>
        <v>34000</v>
      </c>
      <c r="M26" s="51">
        <f t="shared" si="5"/>
        <v>35000</v>
      </c>
      <c r="N26" s="52">
        <f t="shared" si="5"/>
        <v>1330568.097724326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  <c r="EX26" s="1"/>
      <c r="EY26" s="1"/>
      <c r="EZ26" s="1"/>
      <c r="FA26" s="1"/>
      <c r="FB26" s="1"/>
      <c r="FC26" s="1"/>
      <c r="FD26" s="1"/>
      <c r="FE26" s="1"/>
      <c r="FF26" s="1"/>
      <c r="FG26" s="1"/>
      <c r="FH26" s="1"/>
      <c r="FI26" s="1"/>
      <c r="FJ26" s="1"/>
      <c r="FK26" s="1"/>
      <c r="FL26" s="1"/>
      <c r="FM26" s="1"/>
      <c r="FN26" s="1"/>
      <c r="FO26" s="1"/>
      <c r="FP26" s="1"/>
      <c r="FQ26" s="1"/>
      <c r="FR26" s="1"/>
      <c r="FS26" s="1"/>
      <c r="FT26" s="1"/>
      <c r="FU26" s="1"/>
      <c r="FV26" s="1"/>
      <c r="FW26" s="1"/>
      <c r="FX26" s="1"/>
      <c r="FY26" s="1"/>
      <c r="FZ26" s="1"/>
      <c r="GA26" s="1"/>
      <c r="GB26" s="1"/>
      <c r="GC26" s="1"/>
      <c r="GD26" s="1"/>
      <c r="GE26" s="1"/>
      <c r="GF26" s="1"/>
      <c r="GG26" s="1"/>
      <c r="GH26" s="1"/>
      <c r="GI26" s="1"/>
      <c r="GJ26" s="1"/>
      <c r="GK26" s="1"/>
      <c r="GL26" s="1"/>
      <c r="GM26" s="1"/>
      <c r="GN26" s="1"/>
      <c r="GO26" s="1"/>
      <c r="GP26" s="1"/>
      <c r="GQ26" s="1"/>
      <c r="GR26" s="1"/>
      <c r="GS26" s="1"/>
      <c r="GT26" s="1"/>
      <c r="GU26" s="1"/>
      <c r="GV26" s="1"/>
      <c r="GW26" s="1"/>
      <c r="GX26" s="1"/>
      <c r="GY26" s="1"/>
      <c r="GZ26" s="1"/>
      <c r="HA26" s="1"/>
      <c r="HB26" s="1"/>
      <c r="HC26" s="1"/>
      <c r="HD26" s="1"/>
      <c r="HE26" s="1"/>
      <c r="HF26" s="1"/>
      <c r="HG26" s="1"/>
      <c r="HH26" s="1"/>
      <c r="HI26" s="1"/>
      <c r="HJ26" s="1"/>
      <c r="HK26" s="1"/>
      <c r="HL26" s="1"/>
      <c r="HM26" s="1"/>
      <c r="HN26" s="1"/>
      <c r="HO26" s="1"/>
      <c r="HP26" s="1"/>
      <c r="HQ26" s="1"/>
      <c r="HR26" s="1"/>
      <c r="HS26" s="1"/>
      <c r="HT26" s="1"/>
      <c r="HU26" s="1"/>
      <c r="HV26" s="1"/>
      <c r="HW26" s="1"/>
      <c r="HX26" s="1"/>
      <c r="HY26" s="1"/>
      <c r="HZ26" s="1"/>
      <c r="IA26" s="1"/>
      <c r="IB26" s="1"/>
      <c r="IC26" s="1"/>
      <c r="ID26" s="1"/>
      <c r="IE26" s="1"/>
      <c r="IF26" s="1"/>
      <c r="IG26" s="1"/>
      <c r="IH26" s="1"/>
      <c r="II26" s="1"/>
      <c r="IJ26" s="1"/>
      <c r="IK26" s="1"/>
      <c r="IL26" s="1"/>
      <c r="IM26" s="1"/>
      <c r="IN26" s="1"/>
      <c r="IO26" s="1"/>
      <c r="IP26" s="1"/>
      <c r="IQ26" s="1"/>
      <c r="IR26" s="1"/>
      <c r="IS26" s="1"/>
    </row>
    <row r="27" spans="1:253" ht="19.5" customHeight="1">
      <c r="A27" s="41"/>
      <c r="B27" s="27" t="s">
        <v>29</v>
      </c>
      <c r="C27" s="67">
        <f>SUM('Current Year Budget'!D27:K27)</f>
        <v>535501.02</v>
      </c>
      <c r="D27" s="20">
        <v>35000</v>
      </c>
      <c r="E27" s="20">
        <v>15000</v>
      </c>
      <c r="F27" s="20">
        <v>35000</v>
      </c>
      <c r="G27" s="20">
        <v>35000</v>
      </c>
      <c r="H27" s="20">
        <v>35000</v>
      </c>
      <c r="I27" s="20">
        <v>35000</v>
      </c>
      <c r="J27" s="20">
        <v>35000</v>
      </c>
      <c r="K27" s="20">
        <v>35000</v>
      </c>
      <c r="L27" s="20">
        <v>25000</v>
      </c>
      <c r="M27" s="20">
        <v>25000</v>
      </c>
      <c r="N27" s="53">
        <f aca="true" t="shared" si="6" ref="N27:N38">SUM(C27:M27)</f>
        <v>845501.02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  <c r="IQ27" s="1"/>
      <c r="IR27" s="1"/>
      <c r="IS27" s="1"/>
    </row>
    <row r="28" spans="1:253" ht="19.5" customHeight="1">
      <c r="A28" s="41"/>
      <c r="B28" s="27" t="s">
        <v>30</v>
      </c>
      <c r="C28" s="67">
        <f>SUM('Current Year Budget'!D28:K28)</f>
        <v>178501.02000000002</v>
      </c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53">
        <f t="shared" si="6"/>
        <v>178501.02000000002</v>
      </c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  <c r="EX28" s="1"/>
      <c r="EY28" s="1"/>
      <c r="EZ28" s="1"/>
      <c r="FA28" s="1"/>
      <c r="FB28" s="1"/>
      <c r="FC28" s="1"/>
      <c r="FD28" s="1"/>
      <c r="FE28" s="1"/>
      <c r="FF28" s="1"/>
      <c r="FG28" s="1"/>
      <c r="FH28" s="1"/>
      <c r="FI28" s="1"/>
      <c r="FJ28" s="1"/>
      <c r="FK28" s="1"/>
      <c r="FL28" s="1"/>
      <c r="FM28" s="1"/>
      <c r="FN28" s="1"/>
      <c r="FO28" s="1"/>
      <c r="FP28" s="1"/>
      <c r="FQ28" s="1"/>
      <c r="FR28" s="1"/>
      <c r="FS28" s="1"/>
      <c r="FT28" s="1"/>
      <c r="FU28" s="1"/>
      <c r="FV28" s="1"/>
      <c r="FW28" s="1"/>
      <c r="FX28" s="1"/>
      <c r="FY28" s="1"/>
      <c r="FZ28" s="1"/>
      <c r="GA28" s="1"/>
      <c r="GB28" s="1"/>
      <c r="GC28" s="1"/>
      <c r="GD28" s="1"/>
      <c r="GE28" s="1"/>
      <c r="GF28" s="1"/>
      <c r="GG28" s="1"/>
      <c r="GH28" s="1"/>
      <c r="GI28" s="1"/>
      <c r="GJ28" s="1"/>
      <c r="GK28" s="1"/>
      <c r="GL28" s="1"/>
      <c r="GM28" s="1"/>
      <c r="GN28" s="1"/>
      <c r="GO28" s="1"/>
      <c r="GP28" s="1"/>
      <c r="GQ28" s="1"/>
      <c r="GR28" s="1"/>
      <c r="GS28" s="1"/>
      <c r="GT28" s="1"/>
      <c r="GU28" s="1"/>
      <c r="GV28" s="1"/>
      <c r="GW28" s="1"/>
      <c r="GX28" s="1"/>
      <c r="GY28" s="1"/>
      <c r="GZ28" s="1"/>
      <c r="HA28" s="1"/>
      <c r="HB28" s="1"/>
      <c r="HC28" s="1"/>
      <c r="HD28" s="1"/>
      <c r="HE28" s="1"/>
      <c r="HF28" s="1"/>
      <c r="HG28" s="1"/>
      <c r="HH28" s="1"/>
      <c r="HI28" s="1"/>
      <c r="HJ28" s="1"/>
      <c r="HK28" s="1"/>
      <c r="HL28" s="1"/>
      <c r="HM28" s="1"/>
      <c r="HN28" s="1"/>
      <c r="HO28" s="1"/>
      <c r="HP28" s="1"/>
      <c r="HQ28" s="1"/>
      <c r="HR28" s="1"/>
      <c r="HS28" s="1"/>
      <c r="HT28" s="1"/>
      <c r="HU28" s="1"/>
      <c r="HV28" s="1"/>
      <c r="HW28" s="1"/>
      <c r="HX28" s="1"/>
      <c r="HY28" s="1"/>
      <c r="HZ28" s="1"/>
      <c r="IA28" s="1"/>
      <c r="IB28" s="1"/>
      <c r="IC28" s="1"/>
      <c r="ID28" s="1"/>
      <c r="IE28" s="1"/>
      <c r="IF28" s="1"/>
      <c r="IG28" s="1"/>
      <c r="IH28" s="1"/>
      <c r="II28" s="1"/>
      <c r="IJ28" s="1"/>
      <c r="IK28" s="1"/>
      <c r="IL28" s="1"/>
      <c r="IM28" s="1"/>
      <c r="IN28" s="1"/>
      <c r="IO28" s="1"/>
      <c r="IP28" s="1"/>
      <c r="IQ28" s="1"/>
      <c r="IR28" s="1"/>
      <c r="IS28" s="1"/>
    </row>
    <row r="29" spans="1:253" ht="19.5" customHeight="1">
      <c r="A29" s="41"/>
      <c r="B29" s="27" t="s">
        <v>31</v>
      </c>
      <c r="C29" s="67">
        <f>SUM('Current Year Budget'!D29:K29)</f>
        <v>103091.2661135387</v>
      </c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53">
        <f t="shared" si="6"/>
        <v>103091.2661135387</v>
      </c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  <c r="EX29" s="1"/>
      <c r="EY29" s="1"/>
      <c r="EZ29" s="1"/>
      <c r="FA29" s="1"/>
      <c r="FB29" s="1"/>
      <c r="FC29" s="1"/>
      <c r="FD29" s="1"/>
      <c r="FE29" s="1"/>
      <c r="FF29" s="1"/>
      <c r="FG29" s="1"/>
      <c r="FH29" s="1"/>
      <c r="FI29" s="1"/>
      <c r="FJ29" s="1"/>
      <c r="FK29" s="1"/>
      <c r="FL29" s="1"/>
      <c r="FM29" s="1"/>
      <c r="FN29" s="1"/>
      <c r="FO29" s="1"/>
      <c r="FP29" s="1"/>
      <c r="FQ29" s="1"/>
      <c r="FR29" s="1"/>
      <c r="FS29" s="1"/>
      <c r="FT29" s="1"/>
      <c r="FU29" s="1"/>
      <c r="FV29" s="1"/>
      <c r="FW29" s="1"/>
      <c r="FX29" s="1"/>
      <c r="FY29" s="1"/>
      <c r="FZ29" s="1"/>
      <c r="GA29" s="1"/>
      <c r="GB29" s="1"/>
      <c r="GC29" s="1"/>
      <c r="GD29" s="1"/>
      <c r="GE29" s="1"/>
      <c r="GF29" s="1"/>
      <c r="GG29" s="1"/>
      <c r="GH29" s="1"/>
      <c r="GI29" s="1"/>
      <c r="GJ29" s="1"/>
      <c r="GK29" s="1"/>
      <c r="GL29" s="1"/>
      <c r="GM29" s="1"/>
      <c r="GN29" s="1"/>
      <c r="GO29" s="1"/>
      <c r="GP29" s="1"/>
      <c r="GQ29" s="1"/>
      <c r="GR29" s="1"/>
      <c r="GS29" s="1"/>
      <c r="GT29" s="1"/>
      <c r="GU29" s="1"/>
      <c r="GV29" s="1"/>
      <c r="GW29" s="1"/>
      <c r="GX29" s="1"/>
      <c r="GY29" s="1"/>
      <c r="GZ29" s="1"/>
      <c r="HA29" s="1"/>
      <c r="HB29" s="1"/>
      <c r="HC29" s="1"/>
      <c r="HD29" s="1"/>
      <c r="HE29" s="1"/>
      <c r="HF29" s="1"/>
      <c r="HG29" s="1"/>
      <c r="HH29" s="1"/>
      <c r="HI29" s="1"/>
      <c r="HJ29" s="1"/>
      <c r="HK29" s="1"/>
      <c r="HL29" s="1"/>
      <c r="HM29" s="1"/>
      <c r="HN29" s="1"/>
      <c r="HO29" s="1"/>
      <c r="HP29" s="1"/>
      <c r="HQ29" s="1"/>
      <c r="HR29" s="1"/>
      <c r="HS29" s="1"/>
      <c r="HT29" s="1"/>
      <c r="HU29" s="1"/>
      <c r="HV29" s="1"/>
      <c r="HW29" s="1"/>
      <c r="HX29" s="1"/>
      <c r="HY29" s="1"/>
      <c r="HZ29" s="1"/>
      <c r="IA29" s="1"/>
      <c r="IB29" s="1"/>
      <c r="IC29" s="1"/>
      <c r="ID29" s="1"/>
      <c r="IE29" s="1"/>
      <c r="IF29" s="1"/>
      <c r="IG29" s="1"/>
      <c r="IH29" s="1"/>
      <c r="II29" s="1"/>
      <c r="IJ29" s="1"/>
      <c r="IK29" s="1"/>
      <c r="IL29" s="1"/>
      <c r="IM29" s="1"/>
      <c r="IN29" s="1"/>
      <c r="IO29" s="1"/>
      <c r="IP29" s="1"/>
      <c r="IQ29" s="1"/>
      <c r="IR29" s="1"/>
      <c r="IS29" s="1"/>
    </row>
    <row r="30" spans="1:253" ht="19.5" customHeight="1">
      <c r="A30" s="41"/>
      <c r="B30" s="27" t="s">
        <v>32</v>
      </c>
      <c r="C30" s="67">
        <f>SUM('Current Year Budget'!D30:K30)</f>
        <v>25454.92324874679</v>
      </c>
      <c r="D30" s="20"/>
      <c r="E30" s="20">
        <v>25000</v>
      </c>
      <c r="F30" s="20"/>
      <c r="G30" s="20"/>
      <c r="H30" s="20"/>
      <c r="I30" s="20"/>
      <c r="J30" s="20"/>
      <c r="K30" s="20"/>
      <c r="L30" s="20"/>
      <c r="M30" s="20"/>
      <c r="N30" s="53">
        <f t="shared" si="6"/>
        <v>50454.92324874679</v>
      </c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  <c r="EX30" s="1"/>
      <c r="EY30" s="1"/>
      <c r="EZ30" s="1"/>
      <c r="FA30" s="1"/>
      <c r="FB30" s="1"/>
      <c r="FC30" s="1"/>
      <c r="FD30" s="1"/>
      <c r="FE30" s="1"/>
      <c r="FF30" s="1"/>
      <c r="FG30" s="1"/>
      <c r="FH30" s="1"/>
      <c r="FI30" s="1"/>
      <c r="FJ30" s="1"/>
      <c r="FK30" s="1"/>
      <c r="FL30" s="1"/>
      <c r="FM30" s="1"/>
      <c r="FN30" s="1"/>
      <c r="FO30" s="1"/>
      <c r="FP30" s="1"/>
      <c r="FQ30" s="1"/>
      <c r="FR30" s="1"/>
      <c r="FS30" s="1"/>
      <c r="FT30" s="1"/>
      <c r="FU30" s="1"/>
      <c r="FV30" s="1"/>
      <c r="FW30" s="1"/>
      <c r="FX30" s="1"/>
      <c r="FY30" s="1"/>
      <c r="FZ30" s="1"/>
      <c r="GA30" s="1"/>
      <c r="GB30" s="1"/>
      <c r="GC30" s="1"/>
      <c r="GD30" s="1"/>
      <c r="GE30" s="1"/>
      <c r="GF30" s="1"/>
      <c r="GG30" s="1"/>
      <c r="GH30" s="1"/>
      <c r="GI30" s="1"/>
      <c r="GJ30" s="1"/>
      <c r="GK30" s="1"/>
      <c r="GL30" s="1"/>
      <c r="GM30" s="1"/>
      <c r="GN30" s="1"/>
      <c r="GO30" s="1"/>
      <c r="GP30" s="1"/>
      <c r="GQ30" s="1"/>
      <c r="GR30" s="1"/>
      <c r="GS30" s="1"/>
      <c r="GT30" s="1"/>
      <c r="GU30" s="1"/>
      <c r="GV30" s="1"/>
      <c r="GW30" s="1"/>
      <c r="GX30" s="1"/>
      <c r="GY30" s="1"/>
      <c r="GZ30" s="1"/>
      <c r="HA30" s="1"/>
      <c r="HB30" s="1"/>
      <c r="HC30" s="1"/>
      <c r="HD30" s="1"/>
      <c r="HE30" s="1"/>
      <c r="HF30" s="1"/>
      <c r="HG30" s="1"/>
      <c r="HH30" s="1"/>
      <c r="HI30" s="1"/>
      <c r="HJ30" s="1"/>
      <c r="HK30" s="1"/>
      <c r="HL30" s="1"/>
      <c r="HM30" s="1"/>
      <c r="HN30" s="1"/>
      <c r="HO30" s="1"/>
      <c r="HP30" s="1"/>
      <c r="HQ30" s="1"/>
      <c r="HR30" s="1"/>
      <c r="HS30" s="1"/>
      <c r="HT30" s="1"/>
      <c r="HU30" s="1"/>
      <c r="HV30" s="1"/>
      <c r="HW30" s="1"/>
      <c r="HX30" s="1"/>
      <c r="HY30" s="1"/>
      <c r="HZ30" s="1"/>
      <c r="IA30" s="1"/>
      <c r="IB30" s="1"/>
      <c r="IC30" s="1"/>
      <c r="ID30" s="1"/>
      <c r="IE30" s="1"/>
      <c r="IF30" s="1"/>
      <c r="IG30" s="1"/>
      <c r="IH30" s="1"/>
      <c r="II30" s="1"/>
      <c r="IJ30" s="1"/>
      <c r="IK30" s="1"/>
      <c r="IL30" s="1"/>
      <c r="IM30" s="1"/>
      <c r="IN30" s="1"/>
      <c r="IO30" s="1"/>
      <c r="IP30" s="1"/>
      <c r="IQ30" s="1"/>
      <c r="IR30" s="1"/>
      <c r="IS30" s="1"/>
    </row>
    <row r="31" spans="1:253" ht="19.5" customHeight="1">
      <c r="A31" s="41"/>
      <c r="B31" s="30" t="s">
        <v>40</v>
      </c>
      <c r="C31" s="67">
        <f>SUM('Current Year Budget'!D31:K31)</f>
        <v>0.999986666844442</v>
      </c>
      <c r="D31" s="20"/>
      <c r="E31" s="20"/>
      <c r="F31" s="20">
        <v>25999</v>
      </c>
      <c r="G31" s="20"/>
      <c r="H31" s="20"/>
      <c r="I31" s="20"/>
      <c r="J31" s="20"/>
      <c r="K31" s="20"/>
      <c r="L31" s="20"/>
      <c r="M31" s="20"/>
      <c r="N31" s="53">
        <f t="shared" si="6"/>
        <v>25999.999986666844</v>
      </c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  <c r="EX31" s="1"/>
      <c r="EY31" s="1"/>
      <c r="EZ31" s="1"/>
      <c r="FA31" s="1"/>
      <c r="FB31" s="1"/>
      <c r="FC31" s="1"/>
      <c r="FD31" s="1"/>
      <c r="FE31" s="1"/>
      <c r="FF31" s="1"/>
      <c r="FG31" s="1"/>
      <c r="FH31" s="1"/>
      <c r="FI31" s="1"/>
      <c r="FJ31" s="1"/>
      <c r="FK31" s="1"/>
      <c r="FL31" s="1"/>
      <c r="FM31" s="1"/>
      <c r="FN31" s="1"/>
      <c r="FO31" s="1"/>
      <c r="FP31" s="1"/>
      <c r="FQ31" s="1"/>
      <c r="FR31" s="1"/>
      <c r="FS31" s="1"/>
      <c r="FT31" s="1"/>
      <c r="FU31" s="1"/>
      <c r="FV31" s="1"/>
      <c r="FW31" s="1"/>
      <c r="FX31" s="1"/>
      <c r="FY31" s="1"/>
      <c r="FZ31" s="1"/>
      <c r="GA31" s="1"/>
      <c r="GB31" s="1"/>
      <c r="GC31" s="1"/>
      <c r="GD31" s="1"/>
      <c r="GE31" s="1"/>
      <c r="GF31" s="1"/>
      <c r="GG31" s="1"/>
      <c r="GH31" s="1"/>
      <c r="GI31" s="1"/>
      <c r="GJ31" s="1"/>
      <c r="GK31" s="1"/>
      <c r="GL31" s="1"/>
      <c r="GM31" s="1"/>
      <c r="GN31" s="1"/>
      <c r="GO31" s="1"/>
      <c r="GP31" s="1"/>
      <c r="GQ31" s="1"/>
      <c r="GR31" s="1"/>
      <c r="GS31" s="1"/>
      <c r="GT31" s="1"/>
      <c r="GU31" s="1"/>
      <c r="GV31" s="1"/>
      <c r="GW31" s="1"/>
      <c r="GX31" s="1"/>
      <c r="GY31" s="1"/>
      <c r="GZ31" s="1"/>
      <c r="HA31" s="1"/>
      <c r="HB31" s="1"/>
      <c r="HC31" s="1"/>
      <c r="HD31" s="1"/>
      <c r="HE31" s="1"/>
      <c r="HF31" s="1"/>
      <c r="HG31" s="1"/>
      <c r="HH31" s="1"/>
      <c r="HI31" s="1"/>
      <c r="HJ31" s="1"/>
      <c r="HK31" s="1"/>
      <c r="HL31" s="1"/>
      <c r="HM31" s="1"/>
      <c r="HN31" s="1"/>
      <c r="HO31" s="1"/>
      <c r="HP31" s="1"/>
      <c r="HQ31" s="1"/>
      <c r="HR31" s="1"/>
      <c r="HS31" s="1"/>
      <c r="HT31" s="1"/>
      <c r="HU31" s="1"/>
      <c r="HV31" s="1"/>
      <c r="HW31" s="1"/>
      <c r="HX31" s="1"/>
      <c r="HY31" s="1"/>
      <c r="HZ31" s="1"/>
      <c r="IA31" s="1"/>
      <c r="IB31" s="1"/>
      <c r="IC31" s="1"/>
      <c r="ID31" s="1"/>
      <c r="IE31" s="1"/>
      <c r="IF31" s="1"/>
      <c r="IG31" s="1"/>
      <c r="IH31" s="1"/>
      <c r="II31" s="1"/>
      <c r="IJ31" s="1"/>
      <c r="IK31" s="1"/>
      <c r="IL31" s="1"/>
      <c r="IM31" s="1"/>
      <c r="IN31" s="1"/>
      <c r="IO31" s="1"/>
      <c r="IP31" s="1"/>
      <c r="IQ31" s="1"/>
      <c r="IR31" s="1"/>
      <c r="IS31" s="1"/>
    </row>
    <row r="32" spans="1:253" ht="19.5" customHeight="1">
      <c r="A32" s="41"/>
      <c r="B32" s="30" t="s">
        <v>41</v>
      </c>
      <c r="C32" s="67">
        <f>SUM('Current Year Budget'!D32:K32)</f>
        <v>22273.05784265344</v>
      </c>
      <c r="D32" s="20"/>
      <c r="E32" s="20"/>
      <c r="F32" s="20"/>
      <c r="G32" s="20"/>
      <c r="H32" s="20"/>
      <c r="I32" s="20"/>
      <c r="J32" s="20"/>
      <c r="K32" s="20">
        <v>2700</v>
      </c>
      <c r="L32" s="20">
        <v>9000</v>
      </c>
      <c r="M32" s="20">
        <v>10000</v>
      </c>
      <c r="N32" s="53">
        <f t="shared" si="6"/>
        <v>43973.05784265344</v>
      </c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  <c r="EX32" s="1"/>
      <c r="EY32" s="1"/>
      <c r="EZ32" s="1"/>
      <c r="FA32" s="1"/>
      <c r="FB32" s="1"/>
      <c r="FC32" s="1"/>
      <c r="FD32" s="1"/>
      <c r="FE32" s="1"/>
      <c r="FF32" s="1"/>
      <c r="FG32" s="1"/>
      <c r="FH32" s="1"/>
      <c r="FI32" s="1"/>
      <c r="FJ32" s="1"/>
      <c r="FK32" s="1"/>
      <c r="FL32" s="1"/>
      <c r="FM32" s="1"/>
      <c r="FN32" s="1"/>
      <c r="FO32" s="1"/>
      <c r="FP32" s="1"/>
      <c r="FQ32" s="1"/>
      <c r="FR32" s="1"/>
      <c r="FS32" s="1"/>
      <c r="FT32" s="1"/>
      <c r="FU32" s="1"/>
      <c r="FV32" s="1"/>
      <c r="FW32" s="1"/>
      <c r="FX32" s="1"/>
      <c r="FY32" s="1"/>
      <c r="FZ32" s="1"/>
      <c r="GA32" s="1"/>
      <c r="GB32" s="1"/>
      <c r="GC32" s="1"/>
      <c r="GD32" s="1"/>
      <c r="GE32" s="1"/>
      <c r="GF32" s="1"/>
      <c r="GG32" s="1"/>
      <c r="GH32" s="1"/>
      <c r="GI32" s="1"/>
      <c r="GJ32" s="1"/>
      <c r="GK32" s="1"/>
      <c r="GL32" s="1"/>
      <c r="GM32" s="1"/>
      <c r="GN32" s="1"/>
      <c r="GO32" s="1"/>
      <c r="GP32" s="1"/>
      <c r="GQ32" s="1"/>
      <c r="GR32" s="1"/>
      <c r="GS32" s="1"/>
      <c r="GT32" s="1"/>
      <c r="GU32" s="1"/>
      <c r="GV32" s="1"/>
      <c r="GW32" s="1"/>
      <c r="GX32" s="1"/>
      <c r="GY32" s="1"/>
      <c r="GZ32" s="1"/>
      <c r="HA32" s="1"/>
      <c r="HB32" s="1"/>
      <c r="HC32" s="1"/>
      <c r="HD32" s="1"/>
      <c r="HE32" s="1"/>
      <c r="HF32" s="1"/>
      <c r="HG32" s="1"/>
      <c r="HH32" s="1"/>
      <c r="HI32" s="1"/>
      <c r="HJ32" s="1"/>
      <c r="HK32" s="1"/>
      <c r="HL32" s="1"/>
      <c r="HM32" s="1"/>
      <c r="HN32" s="1"/>
      <c r="HO32" s="1"/>
      <c r="HP32" s="1"/>
      <c r="HQ32" s="1"/>
      <c r="HR32" s="1"/>
      <c r="HS32" s="1"/>
      <c r="HT32" s="1"/>
      <c r="HU32" s="1"/>
      <c r="HV32" s="1"/>
      <c r="HW32" s="1"/>
      <c r="HX32" s="1"/>
      <c r="HY32" s="1"/>
      <c r="HZ32" s="1"/>
      <c r="IA32" s="1"/>
      <c r="IB32" s="1"/>
      <c r="IC32" s="1"/>
      <c r="ID32" s="1"/>
      <c r="IE32" s="1"/>
      <c r="IF32" s="1"/>
      <c r="IG32" s="1"/>
      <c r="IH32" s="1"/>
      <c r="II32" s="1"/>
      <c r="IJ32" s="1"/>
      <c r="IK32" s="1"/>
      <c r="IL32" s="1"/>
      <c r="IM32" s="1"/>
      <c r="IN32" s="1"/>
      <c r="IO32" s="1"/>
      <c r="IP32" s="1"/>
      <c r="IQ32" s="1"/>
      <c r="IR32" s="1"/>
      <c r="IS32" s="1"/>
    </row>
    <row r="33" spans="1:253" ht="19.5" customHeight="1">
      <c r="A33" s="41"/>
      <c r="B33" s="30" t="s">
        <v>47</v>
      </c>
      <c r="C33" s="67">
        <f>SUM('Current Year Budget'!D33:K33)</f>
        <v>0.999984615621298</v>
      </c>
      <c r="D33" s="20">
        <v>5000</v>
      </c>
      <c r="E33" s="20"/>
      <c r="F33" s="20"/>
      <c r="G33" s="20">
        <v>6500</v>
      </c>
      <c r="H33" s="20"/>
      <c r="I33" s="20"/>
      <c r="J33" s="20"/>
      <c r="K33" s="20"/>
      <c r="L33" s="20"/>
      <c r="M33" s="20"/>
      <c r="N33" s="53">
        <f t="shared" si="6"/>
        <v>11500.99998461562</v>
      </c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  <c r="EX33" s="1"/>
      <c r="EY33" s="1"/>
      <c r="EZ33" s="1"/>
      <c r="FA33" s="1"/>
      <c r="FB33" s="1"/>
      <c r="FC33" s="1"/>
      <c r="FD33" s="1"/>
      <c r="FE33" s="1"/>
      <c r="FF33" s="1"/>
      <c r="FG33" s="1"/>
      <c r="FH33" s="1"/>
      <c r="FI33" s="1"/>
      <c r="FJ33" s="1"/>
      <c r="FK33" s="1"/>
      <c r="FL33" s="1"/>
      <c r="FM33" s="1"/>
      <c r="FN33" s="1"/>
      <c r="FO33" s="1"/>
      <c r="FP33" s="1"/>
      <c r="FQ33" s="1"/>
      <c r="FR33" s="1"/>
      <c r="FS33" s="1"/>
      <c r="FT33" s="1"/>
      <c r="FU33" s="1"/>
      <c r="FV33" s="1"/>
      <c r="FW33" s="1"/>
      <c r="FX33" s="1"/>
      <c r="FY33" s="1"/>
      <c r="FZ33" s="1"/>
      <c r="GA33" s="1"/>
      <c r="GB33" s="1"/>
      <c r="GC33" s="1"/>
      <c r="GD33" s="1"/>
      <c r="GE33" s="1"/>
      <c r="GF33" s="1"/>
      <c r="GG33" s="1"/>
      <c r="GH33" s="1"/>
      <c r="GI33" s="1"/>
      <c r="GJ33" s="1"/>
      <c r="GK33" s="1"/>
      <c r="GL33" s="1"/>
      <c r="GM33" s="1"/>
      <c r="GN33" s="1"/>
      <c r="GO33" s="1"/>
      <c r="GP33" s="1"/>
      <c r="GQ33" s="1"/>
      <c r="GR33" s="1"/>
      <c r="GS33" s="1"/>
      <c r="GT33" s="1"/>
      <c r="GU33" s="1"/>
      <c r="GV33" s="1"/>
      <c r="GW33" s="1"/>
      <c r="GX33" s="1"/>
      <c r="GY33" s="1"/>
      <c r="GZ33" s="1"/>
      <c r="HA33" s="1"/>
      <c r="HB33" s="1"/>
      <c r="HC33" s="1"/>
      <c r="HD33" s="1"/>
      <c r="HE33" s="1"/>
      <c r="HF33" s="1"/>
      <c r="HG33" s="1"/>
      <c r="HH33" s="1"/>
      <c r="HI33" s="1"/>
      <c r="HJ33" s="1"/>
      <c r="HK33" s="1"/>
      <c r="HL33" s="1"/>
      <c r="HM33" s="1"/>
      <c r="HN33" s="1"/>
      <c r="HO33" s="1"/>
      <c r="HP33" s="1"/>
      <c r="HQ33" s="1"/>
      <c r="HR33" s="1"/>
      <c r="HS33" s="1"/>
      <c r="HT33" s="1"/>
      <c r="HU33" s="1"/>
      <c r="HV33" s="1"/>
      <c r="HW33" s="1"/>
      <c r="HX33" s="1"/>
      <c r="HY33" s="1"/>
      <c r="HZ33" s="1"/>
      <c r="IA33" s="1"/>
      <c r="IB33" s="1"/>
      <c r="IC33" s="1"/>
      <c r="ID33" s="1"/>
      <c r="IE33" s="1"/>
      <c r="IF33" s="1"/>
      <c r="IG33" s="1"/>
      <c r="IH33" s="1"/>
      <c r="II33" s="1"/>
      <c r="IJ33" s="1"/>
      <c r="IK33" s="1"/>
      <c r="IL33" s="1"/>
      <c r="IM33" s="1"/>
      <c r="IN33" s="1"/>
      <c r="IO33" s="1"/>
      <c r="IP33" s="1"/>
      <c r="IQ33" s="1"/>
      <c r="IR33" s="1"/>
      <c r="IS33" s="1"/>
    </row>
    <row r="34" spans="1:253" ht="19.5" customHeight="1">
      <c r="A34" s="41"/>
      <c r="B34" s="30" t="s">
        <v>38</v>
      </c>
      <c r="C34" s="67">
        <f>SUM('Current Year Budget'!D34:K34)</f>
        <v>0</v>
      </c>
      <c r="D34" s="20"/>
      <c r="E34" s="20"/>
      <c r="F34" s="20"/>
      <c r="G34" s="20"/>
      <c r="H34" s="20"/>
      <c r="I34" s="20">
        <v>27000</v>
      </c>
      <c r="J34" s="20"/>
      <c r="K34" s="20"/>
      <c r="L34" s="20"/>
      <c r="M34" s="20"/>
      <c r="N34" s="53">
        <f t="shared" si="6"/>
        <v>27000</v>
      </c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"/>
      <c r="IK34" s="1"/>
      <c r="IL34" s="1"/>
      <c r="IM34" s="1"/>
      <c r="IN34" s="1"/>
      <c r="IO34" s="1"/>
      <c r="IP34" s="1"/>
      <c r="IQ34" s="1"/>
      <c r="IR34" s="1"/>
      <c r="IS34" s="1"/>
    </row>
    <row r="35" spans="1:253" ht="19.5" customHeight="1">
      <c r="A35" s="41"/>
      <c r="B35" s="27" t="s">
        <v>33</v>
      </c>
      <c r="C35" s="67">
        <f>SUM('Current Year Budget'!D35:K35)</f>
        <v>44545.810548104215</v>
      </c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53">
        <f t="shared" si="6"/>
        <v>44545.810548104215</v>
      </c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"/>
      <c r="IK35" s="1"/>
      <c r="IL35" s="1"/>
      <c r="IM35" s="1"/>
      <c r="IN35" s="1"/>
      <c r="IO35" s="1"/>
      <c r="IP35" s="1"/>
      <c r="IQ35" s="1"/>
      <c r="IR35" s="1"/>
      <c r="IS35" s="1"/>
    </row>
    <row r="36" spans="1:253" ht="19.5" customHeight="1">
      <c r="A36" s="41"/>
      <c r="B36" s="27" t="s">
        <v>34</v>
      </c>
      <c r="C36" s="67">
        <f>SUM('Current Year Budget'!D36:K36)</f>
        <v>0</v>
      </c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53">
        <f t="shared" si="6"/>
        <v>0</v>
      </c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  <c r="IQ36" s="1"/>
      <c r="IR36" s="1"/>
      <c r="IS36" s="1"/>
    </row>
    <row r="37" spans="1:253" ht="26.25" customHeight="1">
      <c r="A37" s="41"/>
      <c r="B37" s="62" t="s">
        <v>39</v>
      </c>
      <c r="C37" s="67">
        <f>SUM('Current Year Budget'!D37:K37)</f>
        <v>0</v>
      </c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53">
        <f t="shared" si="6"/>
        <v>0</v>
      </c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  <c r="EX37" s="1"/>
      <c r="EY37" s="1"/>
      <c r="EZ37" s="1"/>
      <c r="FA37" s="1"/>
      <c r="FB37" s="1"/>
      <c r="FC37" s="1"/>
      <c r="FD37" s="1"/>
      <c r="FE37" s="1"/>
      <c r="FF37" s="1"/>
      <c r="FG37" s="1"/>
      <c r="FH37" s="1"/>
      <c r="FI37" s="1"/>
      <c r="FJ37" s="1"/>
      <c r="FK37" s="1"/>
      <c r="FL37" s="1"/>
      <c r="FM37" s="1"/>
      <c r="FN37" s="1"/>
      <c r="FO37" s="1"/>
      <c r="FP37" s="1"/>
      <c r="FQ37" s="1"/>
      <c r="FR37" s="1"/>
      <c r="FS37" s="1"/>
      <c r="FT37" s="1"/>
      <c r="FU37" s="1"/>
      <c r="FV37" s="1"/>
      <c r="FW37" s="1"/>
      <c r="FX37" s="1"/>
      <c r="FY37" s="1"/>
      <c r="FZ37" s="1"/>
      <c r="GA37" s="1"/>
      <c r="GB37" s="1"/>
      <c r="GC37" s="1"/>
      <c r="GD37" s="1"/>
      <c r="GE37" s="1"/>
      <c r="GF37" s="1"/>
      <c r="GG37" s="1"/>
      <c r="GH37" s="1"/>
      <c r="GI37" s="1"/>
      <c r="GJ37" s="1"/>
      <c r="GK37" s="1"/>
      <c r="GL37" s="1"/>
      <c r="GM37" s="1"/>
      <c r="GN37" s="1"/>
      <c r="GO37" s="1"/>
      <c r="GP37" s="1"/>
      <c r="GQ37" s="1"/>
      <c r="GR37" s="1"/>
      <c r="GS37" s="1"/>
      <c r="GT37" s="1"/>
      <c r="GU37" s="1"/>
      <c r="GV37" s="1"/>
      <c r="GW37" s="1"/>
      <c r="GX37" s="1"/>
      <c r="GY37" s="1"/>
      <c r="GZ37" s="1"/>
      <c r="HA37" s="1"/>
      <c r="HB37" s="1"/>
      <c r="HC37" s="1"/>
      <c r="HD37" s="1"/>
      <c r="HE37" s="1"/>
      <c r="HF37" s="1"/>
      <c r="HG37" s="1"/>
      <c r="HH37" s="1"/>
      <c r="HI37" s="1"/>
      <c r="HJ37" s="1"/>
      <c r="HK37" s="1"/>
      <c r="HL37" s="1"/>
      <c r="HM37" s="1"/>
      <c r="HN37" s="1"/>
      <c r="HO37" s="1"/>
      <c r="HP37" s="1"/>
      <c r="HQ37" s="1"/>
      <c r="HR37" s="1"/>
      <c r="HS37" s="1"/>
      <c r="HT37" s="1"/>
      <c r="HU37" s="1"/>
      <c r="HV37" s="1"/>
      <c r="HW37" s="1"/>
      <c r="HX37" s="1"/>
      <c r="HY37" s="1"/>
      <c r="HZ37" s="1"/>
      <c r="IA37" s="1"/>
      <c r="IB37" s="1"/>
      <c r="IC37" s="1"/>
      <c r="ID37" s="1"/>
      <c r="IE37" s="1"/>
      <c r="IF37" s="1"/>
      <c r="IG37" s="1"/>
      <c r="IH37" s="1"/>
      <c r="II37" s="1"/>
      <c r="IJ37" s="1"/>
      <c r="IK37" s="1"/>
      <c r="IL37" s="1"/>
      <c r="IM37" s="1"/>
      <c r="IN37" s="1"/>
      <c r="IO37" s="1"/>
      <c r="IP37" s="1"/>
      <c r="IQ37" s="1"/>
      <c r="IR37" s="1"/>
      <c r="IS37" s="1"/>
    </row>
    <row r="38" spans="1:253" ht="19.5" customHeight="1" thickBot="1">
      <c r="A38" s="54"/>
      <c r="B38" s="63" t="s">
        <v>35</v>
      </c>
      <c r="C38" s="67">
        <f>SUM('Current Year Budget'!D38:K38)</f>
        <v>0</v>
      </c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56">
        <f t="shared" si="6"/>
        <v>0</v>
      </c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1"/>
      <c r="GM38" s="1"/>
      <c r="GN38" s="1"/>
      <c r="GO38" s="1"/>
      <c r="GP38" s="1"/>
      <c r="GQ38" s="1"/>
      <c r="GR38" s="1"/>
      <c r="GS38" s="1"/>
      <c r="GT38" s="1"/>
      <c r="GU38" s="1"/>
      <c r="GV38" s="1"/>
      <c r="GW38" s="1"/>
      <c r="GX38" s="1"/>
      <c r="GY38" s="1"/>
      <c r="GZ38" s="1"/>
      <c r="HA38" s="1"/>
      <c r="HB38" s="1"/>
      <c r="HC38" s="1"/>
      <c r="HD38" s="1"/>
      <c r="HE38" s="1"/>
      <c r="HF38" s="1"/>
      <c r="HG38" s="1"/>
      <c r="HH38" s="1"/>
      <c r="HI38" s="1"/>
      <c r="HJ38" s="1"/>
      <c r="HK38" s="1"/>
      <c r="HL38" s="1"/>
      <c r="HM38" s="1"/>
      <c r="HN38" s="1"/>
      <c r="HO38" s="1"/>
      <c r="HP38" s="1"/>
      <c r="HQ38" s="1"/>
      <c r="HR38" s="1"/>
      <c r="HS38" s="1"/>
      <c r="HT38" s="1"/>
      <c r="HU38" s="1"/>
      <c r="HV38" s="1"/>
      <c r="HW38" s="1"/>
      <c r="HX38" s="1"/>
      <c r="HY38" s="1"/>
      <c r="HZ38" s="1"/>
      <c r="IA38" s="1"/>
      <c r="IB38" s="1"/>
      <c r="IC38" s="1"/>
      <c r="ID38" s="1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1"/>
      <c r="IS38" s="1"/>
    </row>
    <row r="39" ht="10.5" customHeight="1" thickBot="1"/>
    <row r="40" spans="1:14" ht="24" customHeight="1" thickBot="1">
      <c r="A40" s="60"/>
      <c r="B40" s="57" t="s">
        <v>46</v>
      </c>
      <c r="C40" s="58">
        <f aca="true" t="shared" si="7" ref="C40:N40">C6-C26</f>
        <v>154465.30967892543</v>
      </c>
      <c r="D40" s="58">
        <f t="shared" si="7"/>
        <v>-34450</v>
      </c>
      <c r="E40" s="58">
        <f t="shared" si="7"/>
        <v>-39400</v>
      </c>
      <c r="F40" s="58">
        <f t="shared" si="7"/>
        <v>-60999</v>
      </c>
      <c r="G40" s="58">
        <f t="shared" si="7"/>
        <v>33500</v>
      </c>
      <c r="H40" s="58">
        <f t="shared" si="7"/>
        <v>70000</v>
      </c>
      <c r="I40" s="58">
        <f t="shared" si="7"/>
        <v>-32000</v>
      </c>
      <c r="J40" s="58">
        <f t="shared" si="7"/>
        <v>20000</v>
      </c>
      <c r="K40" s="58">
        <f t="shared" si="7"/>
        <v>-17700</v>
      </c>
      <c r="L40" s="58">
        <f t="shared" si="7"/>
        <v>-4000</v>
      </c>
      <c r="M40" s="58">
        <f t="shared" si="7"/>
        <v>-27500</v>
      </c>
      <c r="N40" s="59">
        <f t="shared" si="7"/>
        <v>61916.3096789252</v>
      </c>
    </row>
    <row r="41" ht="18" customHeight="1">
      <c r="B41" s="14" t="s">
        <v>42</v>
      </c>
    </row>
    <row r="42" ht="18" customHeight="1"/>
    <row r="43" spans="2:13" ht="12.75" customHeight="1">
      <c r="B43" s="72" t="s">
        <v>64</v>
      </c>
      <c r="C43" s="73"/>
      <c r="D43" s="74">
        <f>D26</f>
        <v>40000</v>
      </c>
      <c r="E43" s="74">
        <f>(D26+E26)/2</f>
        <v>40000</v>
      </c>
      <c r="F43" s="74">
        <f>(F26+E26+D26)/3</f>
        <v>46999.666666666664</v>
      </c>
      <c r="G43" s="74">
        <f>(G26+F26+E26+D26)/4</f>
        <v>45624.75</v>
      </c>
      <c r="H43" s="74">
        <f>(SUM(D26:H26))/5</f>
        <v>43499.8</v>
      </c>
      <c r="I43" s="74">
        <f>(SUM(D26:I26))/6</f>
        <v>46583.166666666664</v>
      </c>
      <c r="J43" s="74">
        <f>(SUM(D26:J26))/7</f>
        <v>44928.42857142857</v>
      </c>
      <c r="K43" s="74">
        <f>(SUM(D26:K26))/7</f>
        <v>50314.142857142855</v>
      </c>
      <c r="L43" s="74">
        <f>(SUM(D26:L26))/9</f>
        <v>42911</v>
      </c>
      <c r="M43" s="75">
        <f>(SUM(D26:M26))/10</f>
        <v>42119.9</v>
      </c>
    </row>
    <row r="45" ht="12.75" customHeight="1">
      <c r="B45" s="45" t="s">
        <v>63</v>
      </c>
    </row>
  </sheetData>
  <sheetProtection/>
  <mergeCells count="1">
    <mergeCell ref="A2:M2"/>
  </mergeCells>
  <printOptions/>
  <pageMargins left="0.45" right="0.45" top="0.75" bottom="0.75" header="0.3" footer="0.3"/>
  <pageSetup fitToHeight="1" fitToWidth="1" horizontalDpi="1200" verticalDpi="1200" orientation="landscape" scale="1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R19"/>
  <sheetViews>
    <sheetView zoomScale="75" zoomScaleNormal="75" zoomScalePageLayoutView="0" workbookViewId="0" topLeftCell="A1">
      <selection activeCell="C19" sqref="C19"/>
    </sheetView>
  </sheetViews>
  <sheetFormatPr defaultColWidth="16.28125" defaultRowHeight="12.75" customHeight="1"/>
  <cols>
    <col min="1" max="1" width="1.7109375" style="6" customWidth="1"/>
    <col min="2" max="2" width="35.28125" style="6" customWidth="1"/>
    <col min="3" max="3" width="15.7109375" style="6" customWidth="1"/>
    <col min="4" max="13" width="15.00390625" style="6" customWidth="1"/>
    <col min="14" max="252" width="16.421875" style="6" customWidth="1"/>
    <col min="253" max="16384" width="16.28125" style="9" customWidth="1"/>
  </cols>
  <sheetData>
    <row r="1" spans="2:11" ht="32.25" customHeight="1">
      <c r="B1" s="47" t="s">
        <v>49</v>
      </c>
      <c r="J1" s="46"/>
      <c r="K1" s="49" t="s">
        <v>50</v>
      </c>
    </row>
    <row r="2" spans="1:252" s="8" customFormat="1" ht="22.5" customHeight="1">
      <c r="A2" s="112" t="s">
        <v>58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</row>
    <row r="3" s="4" customFormat="1" ht="26.25" customHeight="1">
      <c r="B3" s="25" t="s">
        <v>68</v>
      </c>
    </row>
    <row r="4" s="4" customFormat="1" ht="16.5" customHeight="1" thickBot="1">
      <c r="A4" s="22"/>
    </row>
    <row r="5" spans="1:13" s="4" customFormat="1" ht="16.5" customHeight="1" thickBot="1">
      <c r="A5" s="22"/>
      <c r="B5" s="69" t="s">
        <v>61</v>
      </c>
      <c r="D5" s="81">
        <v>156000</v>
      </c>
      <c r="E5" s="65"/>
      <c r="F5" s="65"/>
      <c r="G5" s="65"/>
      <c r="H5" s="65"/>
      <c r="I5" s="65"/>
      <c r="J5" s="65"/>
      <c r="K5" s="65"/>
      <c r="L5" s="65"/>
      <c r="M5" s="65"/>
    </row>
    <row r="6" spans="1:13" s="4" customFormat="1" ht="6" customHeight="1">
      <c r="A6" s="22"/>
      <c r="C6" s="65"/>
      <c r="D6" s="65"/>
      <c r="E6" s="65"/>
      <c r="F6" s="65"/>
      <c r="G6" s="65"/>
      <c r="H6" s="65"/>
      <c r="I6" s="65"/>
      <c r="J6" s="65"/>
      <c r="K6" s="65"/>
      <c r="L6" s="65"/>
      <c r="M6" s="65"/>
    </row>
    <row r="7" spans="1:13" s="4" customFormat="1" ht="16.5" customHeight="1">
      <c r="A7" s="22"/>
      <c r="C7" s="65" t="s">
        <v>55</v>
      </c>
      <c r="D7" s="65" t="s">
        <v>9</v>
      </c>
      <c r="E7" s="65" t="s">
        <v>10</v>
      </c>
      <c r="F7" s="65" t="s">
        <v>11</v>
      </c>
      <c r="G7" s="65" t="s">
        <v>12</v>
      </c>
      <c r="H7" s="65" t="s">
        <v>1</v>
      </c>
      <c r="I7" s="65" t="s">
        <v>2</v>
      </c>
      <c r="J7" s="65" t="s">
        <v>3</v>
      </c>
      <c r="K7" s="65" t="s">
        <v>4</v>
      </c>
      <c r="L7" s="65" t="s">
        <v>5</v>
      </c>
      <c r="M7" s="65" t="s">
        <v>6</v>
      </c>
    </row>
    <row r="8" spans="1:252" ht="21" customHeight="1" thickBot="1">
      <c r="A8" s="10"/>
      <c r="B8" s="44" t="s">
        <v>67</v>
      </c>
      <c r="C8" s="1"/>
      <c r="D8" s="76">
        <f>D5</f>
        <v>156000</v>
      </c>
      <c r="E8" s="76">
        <f>D18</f>
        <v>121550</v>
      </c>
      <c r="F8" s="76">
        <f aca="true" t="shared" si="0" ref="F8:M8">E18</f>
        <v>82150</v>
      </c>
      <c r="G8" s="76">
        <f t="shared" si="0"/>
        <v>21151</v>
      </c>
      <c r="H8" s="76">
        <f t="shared" si="0"/>
        <v>54651</v>
      </c>
      <c r="I8" s="76">
        <f t="shared" si="0"/>
        <v>124651</v>
      </c>
      <c r="J8" s="76">
        <f t="shared" si="0"/>
        <v>92651</v>
      </c>
      <c r="K8" s="76">
        <f t="shared" si="0"/>
        <v>112651</v>
      </c>
      <c r="L8" s="76">
        <f t="shared" si="0"/>
        <v>94951</v>
      </c>
      <c r="M8" s="76">
        <f t="shared" si="0"/>
        <v>90951</v>
      </c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</row>
    <row r="9" spans="1:252" ht="19.5" customHeight="1">
      <c r="A9" s="15" t="s">
        <v>59</v>
      </c>
      <c r="B9" s="16"/>
      <c r="C9" s="32">
        <f>SUM(C10:C11)</f>
        <v>1213834.4074032512</v>
      </c>
      <c r="D9" s="32">
        <f>'Actuals and Projection'!D6</f>
        <v>5550</v>
      </c>
      <c r="E9" s="32">
        <f aca="true" t="shared" si="1" ref="E9:M9">SUM(E10:E11)</f>
        <v>600</v>
      </c>
      <c r="F9" s="32">
        <f t="shared" si="1"/>
        <v>0</v>
      </c>
      <c r="G9" s="32">
        <f t="shared" si="1"/>
        <v>75000</v>
      </c>
      <c r="H9" s="32">
        <f t="shared" si="1"/>
        <v>105000</v>
      </c>
      <c r="I9" s="32">
        <f t="shared" si="1"/>
        <v>30000</v>
      </c>
      <c r="J9" s="32">
        <f t="shared" si="1"/>
        <v>55000</v>
      </c>
      <c r="K9" s="32">
        <f t="shared" si="1"/>
        <v>20000</v>
      </c>
      <c r="L9" s="32">
        <f t="shared" si="1"/>
        <v>30000</v>
      </c>
      <c r="M9" s="32">
        <f t="shared" si="1"/>
        <v>7500</v>
      </c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</row>
    <row r="10" spans="1:252" ht="19.5" customHeight="1">
      <c r="A10" s="42"/>
      <c r="B10" s="70" t="s">
        <v>62</v>
      </c>
      <c r="C10" s="71">
        <f>'Actuals and Projection'!C6</f>
        <v>1063834.4074032512</v>
      </c>
      <c r="D10" s="67">
        <f>'Actuals and Projection'!D6</f>
        <v>5550</v>
      </c>
      <c r="E10" s="67">
        <f>'Actuals and Projection'!E6</f>
        <v>600</v>
      </c>
      <c r="F10" s="67">
        <f>'Actuals and Projection'!F6</f>
        <v>0</v>
      </c>
      <c r="G10" s="67">
        <f>'Actuals and Projection'!G6</f>
        <v>75000</v>
      </c>
      <c r="H10" s="67">
        <f>'Actuals and Projection'!H6</f>
        <v>105000</v>
      </c>
      <c r="I10" s="67">
        <f>'Actuals and Projection'!I6</f>
        <v>30000</v>
      </c>
      <c r="J10" s="67">
        <f>'Actuals and Projection'!J6</f>
        <v>55000</v>
      </c>
      <c r="K10" s="67">
        <f>'Actuals and Projection'!K6</f>
        <v>20000</v>
      </c>
      <c r="L10" s="67">
        <f>'Actuals and Projection'!L6</f>
        <v>30000</v>
      </c>
      <c r="M10" s="67">
        <f>'Actuals and Projection'!M6</f>
        <v>7500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</row>
    <row r="11" spans="1:252" ht="19.5" customHeight="1">
      <c r="A11" s="43"/>
      <c r="B11" s="70" t="s">
        <v>60</v>
      </c>
      <c r="C11" s="71">
        <v>150000</v>
      </c>
      <c r="D11" s="67"/>
      <c r="E11" s="67"/>
      <c r="F11" s="67"/>
      <c r="G11" s="67"/>
      <c r="H11" s="67"/>
      <c r="I11" s="67"/>
      <c r="J11" s="67"/>
      <c r="K11" s="67"/>
      <c r="L11" s="67"/>
      <c r="M11" s="6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</row>
    <row r="12" spans="1:252" ht="11.25" customHeight="1" thickBot="1">
      <c r="A12" s="1"/>
      <c r="B12" s="2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</row>
    <row r="13" spans="1:252" ht="19.5" customHeight="1">
      <c r="A13" s="50" t="s">
        <v>36</v>
      </c>
      <c r="B13" s="61"/>
      <c r="C13" s="51">
        <f>'Actuals and Projection'!C26</f>
        <v>909369.0977243257</v>
      </c>
      <c r="D13" s="51">
        <f>'Actuals and Projection'!D26</f>
        <v>40000</v>
      </c>
      <c r="E13" s="51">
        <f>'Actuals and Projection'!E26</f>
        <v>40000</v>
      </c>
      <c r="F13" s="51">
        <f>'Actuals and Projection'!F26</f>
        <v>60999</v>
      </c>
      <c r="G13" s="51">
        <f>'Actuals and Projection'!G26</f>
        <v>41500</v>
      </c>
      <c r="H13" s="51">
        <f>'Actuals and Projection'!H26</f>
        <v>35000</v>
      </c>
      <c r="I13" s="51">
        <f>'Actuals and Projection'!I26</f>
        <v>62000</v>
      </c>
      <c r="J13" s="51">
        <f>'Actuals and Projection'!J26</f>
        <v>35000</v>
      </c>
      <c r="K13" s="51">
        <f>'Actuals and Projection'!K26</f>
        <v>37700</v>
      </c>
      <c r="L13" s="51">
        <f>'Actuals and Projection'!L26</f>
        <v>34000</v>
      </c>
      <c r="M13" s="51">
        <f>'Actuals and Projection'!M26</f>
        <v>35000</v>
      </c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</row>
    <row r="14" ht="10.5" customHeight="1" thickBot="1"/>
    <row r="15" spans="1:13" ht="24" customHeight="1" thickBot="1">
      <c r="A15" s="60"/>
      <c r="B15" s="57" t="s">
        <v>46</v>
      </c>
      <c r="C15" s="58">
        <f aca="true" t="shared" si="2" ref="C15:M15">C9-C13</f>
        <v>304465.30967892543</v>
      </c>
      <c r="D15" s="58">
        <f t="shared" si="2"/>
        <v>-34450</v>
      </c>
      <c r="E15" s="58">
        <f t="shared" si="2"/>
        <v>-39400</v>
      </c>
      <c r="F15" s="58">
        <f t="shared" si="2"/>
        <v>-60999</v>
      </c>
      <c r="G15" s="58">
        <f t="shared" si="2"/>
        <v>33500</v>
      </c>
      <c r="H15" s="58">
        <f t="shared" si="2"/>
        <v>70000</v>
      </c>
      <c r="I15" s="58">
        <f t="shared" si="2"/>
        <v>-32000</v>
      </c>
      <c r="J15" s="58">
        <f t="shared" si="2"/>
        <v>20000</v>
      </c>
      <c r="K15" s="58">
        <f t="shared" si="2"/>
        <v>-17700</v>
      </c>
      <c r="L15" s="58">
        <f t="shared" si="2"/>
        <v>-4000</v>
      </c>
      <c r="M15" s="58">
        <f t="shared" si="2"/>
        <v>-27500</v>
      </c>
    </row>
    <row r="16" ht="12.75" customHeight="1">
      <c r="B16" s="14"/>
    </row>
    <row r="18" spans="1:252" s="78" customFormat="1" ht="18" customHeight="1">
      <c r="A18" s="77"/>
      <c r="B18" s="78" t="s">
        <v>65</v>
      </c>
      <c r="C18" s="79">
        <f>D5+C15</f>
        <v>460465.30967892543</v>
      </c>
      <c r="D18" s="80">
        <f>D8+D15</f>
        <v>121550</v>
      </c>
      <c r="E18" s="80">
        <f aca="true" t="shared" si="3" ref="E18:M18">E8+E15</f>
        <v>82150</v>
      </c>
      <c r="F18" s="80">
        <f t="shared" si="3"/>
        <v>21151</v>
      </c>
      <c r="G18" s="80">
        <f t="shared" si="3"/>
        <v>54651</v>
      </c>
      <c r="H18" s="80">
        <f t="shared" si="3"/>
        <v>124651</v>
      </c>
      <c r="I18" s="80">
        <f t="shared" si="3"/>
        <v>92651</v>
      </c>
      <c r="J18" s="80">
        <f t="shared" si="3"/>
        <v>112651</v>
      </c>
      <c r="K18" s="80">
        <f t="shared" si="3"/>
        <v>94951</v>
      </c>
      <c r="L18" s="80">
        <f t="shared" si="3"/>
        <v>90951</v>
      </c>
      <c r="M18" s="80">
        <f t="shared" si="3"/>
        <v>63451</v>
      </c>
      <c r="N18" s="77"/>
      <c r="O18" s="77"/>
      <c r="P18" s="77"/>
      <c r="Q18" s="77"/>
      <c r="R18" s="77"/>
      <c r="S18" s="77"/>
      <c r="T18" s="77"/>
      <c r="U18" s="77"/>
      <c r="V18" s="77"/>
      <c r="W18" s="77"/>
      <c r="X18" s="77"/>
      <c r="Y18" s="77"/>
      <c r="Z18" s="77"/>
      <c r="AA18" s="77"/>
      <c r="AB18" s="77"/>
      <c r="AC18" s="77"/>
      <c r="AD18" s="77"/>
      <c r="AE18" s="77"/>
      <c r="AF18" s="77"/>
      <c r="AG18" s="77"/>
      <c r="AH18" s="77"/>
      <c r="AI18" s="77"/>
      <c r="AJ18" s="77"/>
      <c r="AK18" s="77"/>
      <c r="AL18" s="77"/>
      <c r="AM18" s="77"/>
      <c r="AN18" s="77"/>
      <c r="AO18" s="77"/>
      <c r="AP18" s="77"/>
      <c r="AQ18" s="77"/>
      <c r="AR18" s="77"/>
      <c r="AS18" s="77"/>
      <c r="AT18" s="77"/>
      <c r="AU18" s="77"/>
      <c r="AV18" s="77"/>
      <c r="AW18" s="77"/>
      <c r="AX18" s="77"/>
      <c r="AY18" s="77"/>
      <c r="AZ18" s="77"/>
      <c r="BA18" s="77"/>
      <c r="BB18" s="77"/>
      <c r="BC18" s="77"/>
      <c r="BD18" s="77"/>
      <c r="BE18" s="77"/>
      <c r="BF18" s="77"/>
      <c r="BG18" s="77"/>
      <c r="BH18" s="77"/>
      <c r="BI18" s="77"/>
      <c r="BJ18" s="77"/>
      <c r="BK18" s="77"/>
      <c r="BL18" s="77"/>
      <c r="BM18" s="77"/>
      <c r="BN18" s="77"/>
      <c r="BO18" s="77"/>
      <c r="BP18" s="77"/>
      <c r="BQ18" s="77"/>
      <c r="BR18" s="77"/>
      <c r="BS18" s="77"/>
      <c r="BT18" s="77"/>
      <c r="BU18" s="77"/>
      <c r="BV18" s="77"/>
      <c r="BW18" s="77"/>
      <c r="BX18" s="77"/>
      <c r="BY18" s="77"/>
      <c r="BZ18" s="77"/>
      <c r="CA18" s="77"/>
      <c r="CB18" s="77"/>
      <c r="CC18" s="77"/>
      <c r="CD18" s="77"/>
      <c r="CE18" s="77"/>
      <c r="CF18" s="77"/>
      <c r="CG18" s="77"/>
      <c r="CH18" s="77"/>
      <c r="CI18" s="77"/>
      <c r="CJ18" s="77"/>
      <c r="CK18" s="77"/>
      <c r="CL18" s="77"/>
      <c r="CM18" s="77"/>
      <c r="CN18" s="77"/>
      <c r="CO18" s="77"/>
      <c r="CP18" s="77"/>
      <c r="CQ18" s="77"/>
      <c r="CR18" s="77"/>
      <c r="CS18" s="77"/>
      <c r="CT18" s="77"/>
      <c r="CU18" s="77"/>
      <c r="CV18" s="77"/>
      <c r="CW18" s="77"/>
      <c r="CX18" s="77"/>
      <c r="CY18" s="77"/>
      <c r="CZ18" s="77"/>
      <c r="DA18" s="77"/>
      <c r="DB18" s="77"/>
      <c r="DC18" s="77"/>
      <c r="DD18" s="77"/>
      <c r="DE18" s="77"/>
      <c r="DF18" s="77"/>
      <c r="DG18" s="77"/>
      <c r="DH18" s="77"/>
      <c r="DI18" s="77"/>
      <c r="DJ18" s="77"/>
      <c r="DK18" s="77"/>
      <c r="DL18" s="77"/>
      <c r="DM18" s="77"/>
      <c r="DN18" s="77"/>
      <c r="DO18" s="77"/>
      <c r="DP18" s="77"/>
      <c r="DQ18" s="77"/>
      <c r="DR18" s="77"/>
      <c r="DS18" s="77"/>
      <c r="DT18" s="77"/>
      <c r="DU18" s="77"/>
      <c r="DV18" s="77"/>
      <c r="DW18" s="77"/>
      <c r="DX18" s="77"/>
      <c r="DY18" s="77"/>
      <c r="DZ18" s="77"/>
      <c r="EA18" s="77"/>
      <c r="EB18" s="77"/>
      <c r="EC18" s="77"/>
      <c r="ED18" s="77"/>
      <c r="EE18" s="77"/>
      <c r="EF18" s="77"/>
      <c r="EG18" s="77"/>
      <c r="EH18" s="77"/>
      <c r="EI18" s="77"/>
      <c r="EJ18" s="77"/>
      <c r="EK18" s="77"/>
      <c r="EL18" s="77"/>
      <c r="EM18" s="77"/>
      <c r="EN18" s="77"/>
      <c r="EO18" s="77"/>
      <c r="EP18" s="77"/>
      <c r="EQ18" s="77"/>
      <c r="ER18" s="77"/>
      <c r="ES18" s="77"/>
      <c r="ET18" s="77"/>
      <c r="EU18" s="77"/>
      <c r="EV18" s="77"/>
      <c r="EW18" s="77"/>
      <c r="EX18" s="77"/>
      <c r="EY18" s="77"/>
      <c r="EZ18" s="77"/>
      <c r="FA18" s="77"/>
      <c r="FB18" s="77"/>
      <c r="FC18" s="77"/>
      <c r="FD18" s="77"/>
      <c r="FE18" s="77"/>
      <c r="FF18" s="77"/>
      <c r="FG18" s="77"/>
      <c r="FH18" s="77"/>
      <c r="FI18" s="77"/>
      <c r="FJ18" s="77"/>
      <c r="FK18" s="77"/>
      <c r="FL18" s="77"/>
      <c r="FM18" s="77"/>
      <c r="FN18" s="77"/>
      <c r="FO18" s="77"/>
      <c r="FP18" s="77"/>
      <c r="FQ18" s="77"/>
      <c r="FR18" s="77"/>
      <c r="FS18" s="77"/>
      <c r="FT18" s="77"/>
      <c r="FU18" s="77"/>
      <c r="FV18" s="77"/>
      <c r="FW18" s="77"/>
      <c r="FX18" s="77"/>
      <c r="FY18" s="77"/>
      <c r="FZ18" s="77"/>
      <c r="GA18" s="77"/>
      <c r="GB18" s="77"/>
      <c r="GC18" s="77"/>
      <c r="GD18" s="77"/>
      <c r="GE18" s="77"/>
      <c r="GF18" s="77"/>
      <c r="GG18" s="77"/>
      <c r="GH18" s="77"/>
      <c r="GI18" s="77"/>
      <c r="GJ18" s="77"/>
      <c r="GK18" s="77"/>
      <c r="GL18" s="77"/>
      <c r="GM18" s="77"/>
      <c r="GN18" s="77"/>
      <c r="GO18" s="77"/>
      <c r="GP18" s="77"/>
      <c r="GQ18" s="77"/>
      <c r="GR18" s="77"/>
      <c r="GS18" s="77"/>
      <c r="GT18" s="77"/>
      <c r="GU18" s="77"/>
      <c r="GV18" s="77"/>
      <c r="GW18" s="77"/>
      <c r="GX18" s="77"/>
      <c r="GY18" s="77"/>
      <c r="GZ18" s="77"/>
      <c r="HA18" s="77"/>
      <c r="HB18" s="77"/>
      <c r="HC18" s="77"/>
      <c r="HD18" s="77"/>
      <c r="HE18" s="77"/>
      <c r="HF18" s="77"/>
      <c r="HG18" s="77"/>
      <c r="HH18" s="77"/>
      <c r="HI18" s="77"/>
      <c r="HJ18" s="77"/>
      <c r="HK18" s="77"/>
      <c r="HL18" s="77"/>
      <c r="HM18" s="77"/>
      <c r="HN18" s="77"/>
      <c r="HO18" s="77"/>
      <c r="HP18" s="77"/>
      <c r="HQ18" s="77"/>
      <c r="HR18" s="77"/>
      <c r="HS18" s="77"/>
      <c r="HT18" s="77"/>
      <c r="HU18" s="77"/>
      <c r="HV18" s="77"/>
      <c r="HW18" s="77"/>
      <c r="HX18" s="77"/>
      <c r="HY18" s="77"/>
      <c r="HZ18" s="77"/>
      <c r="IA18" s="77"/>
      <c r="IB18" s="77"/>
      <c r="IC18" s="77"/>
      <c r="ID18" s="77"/>
      <c r="IE18" s="77"/>
      <c r="IF18" s="77"/>
      <c r="IG18" s="77"/>
      <c r="IH18" s="77"/>
      <c r="II18" s="77"/>
      <c r="IJ18" s="77"/>
      <c r="IK18" s="77"/>
      <c r="IL18" s="77"/>
      <c r="IM18" s="77"/>
      <c r="IN18" s="77"/>
      <c r="IO18" s="77"/>
      <c r="IP18" s="77"/>
      <c r="IQ18" s="77"/>
      <c r="IR18" s="77"/>
    </row>
    <row r="19" spans="2:13" s="82" customFormat="1" ht="12.75" customHeight="1">
      <c r="B19" s="83" t="s">
        <v>66</v>
      </c>
      <c r="C19" s="82">
        <f>C18/'Actuals and Projection'!D43</f>
        <v>11.511632741973136</v>
      </c>
      <c r="D19" s="82">
        <f>D18/'Actuals and Projection'!D43</f>
        <v>3.03875</v>
      </c>
      <c r="E19" s="82">
        <f>E18/'Actuals and Projection'!E43</f>
        <v>2.05375</v>
      </c>
      <c r="F19" s="82">
        <f>F18/'Actuals and Projection'!F43</f>
        <v>0.4500244682586402</v>
      </c>
      <c r="G19" s="82">
        <f>G18/'Actuals and Projection'!G43</f>
        <v>1.1978367004750712</v>
      </c>
      <c r="H19" s="82">
        <f>H18/'Actuals and Projection'!H43</f>
        <v>2.8655534048432405</v>
      </c>
      <c r="I19" s="82">
        <f>I18/'Actuals and Projection'!I43</f>
        <v>1.9889373486130542</v>
      </c>
      <c r="J19" s="82">
        <f>J18/'Actuals and Projection'!J43</f>
        <v>2.50734342557528</v>
      </c>
      <c r="K19" s="82">
        <f>K18/'Actuals and Projection'!K43</f>
        <v>1.8871632230642337</v>
      </c>
      <c r="L19" s="82">
        <f>L18/'Actuals and Projection'!L43</f>
        <v>2.119526461746405</v>
      </c>
      <c r="M19" s="82">
        <f>M18/'Actuals and Projection'!M43</f>
        <v>1.5064375746381165</v>
      </c>
    </row>
  </sheetData>
  <sheetProtection/>
  <mergeCells count="1">
    <mergeCell ref="A2:M2"/>
  </mergeCells>
  <printOptions/>
  <pageMargins left="0.45" right="0.45" top="0.75" bottom="0.5" header="0.3" footer="0.3"/>
  <pageSetup fitToHeight="1" fitToWidth="1" horizontalDpi="1200" verticalDpi="12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Sheila Bravo</dc:creator>
  <cp:keywords/>
  <dc:description/>
  <cp:lastModifiedBy>Jenni Brand</cp:lastModifiedBy>
  <cp:lastPrinted>2020-03-25T16:34:34Z</cp:lastPrinted>
  <dcterms:created xsi:type="dcterms:W3CDTF">2020-03-25T01:07:29Z</dcterms:created>
  <dcterms:modified xsi:type="dcterms:W3CDTF">2020-04-20T18:44:00Z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0x010100A1D366BBC05BA34FBF9D7A61BA5077DC</vt:lpwstr>
  </property>
</Properties>
</file>