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/>
  <mc:AlternateContent xmlns:mc="http://schemas.openxmlformats.org/markup-compatibility/2006">
    <mc:Choice Requires="x15">
      <x15ac:absPath xmlns:x15ac="http://schemas.microsoft.com/office/spreadsheetml/2010/11/ac" url="https://dana01-my.sharepoint.com/personal/sbravo_delawarenonprofit_org/Documents/consulting drafts/DANA GrantSeeker Workshop 2023/"/>
    </mc:Choice>
  </mc:AlternateContent>
  <xr:revisionPtr revIDLastSave="0" documentId="8_{CAB1430E-EFCB-4ECA-A086-A9C8117BC6D6}" xr6:coauthVersionLast="47" xr6:coauthVersionMax="47" xr10:uidLastSave="{00000000-0000-0000-0000-000000000000}"/>
  <bookViews>
    <workbookView xWindow="-90" yWindow="-90" windowWidth="19380" windowHeight="10380" xr2:uid="{00000000-000D-0000-FFFF-FFFF00000000}"/>
  </bookViews>
  <sheets>
    <sheet name="summary" sheetId="9" r:id="rId1"/>
    <sheet name="Last Year Actual" sheetId="1" r:id="rId2"/>
    <sheet name="Current Year Budget" sheetId="2" r:id="rId3"/>
    <sheet name="Actuals and Projection" sheetId="7" r:id="rId4"/>
    <sheet name="Cash Flow Projection" sheetId="8" r:id="rId5"/>
  </sheets>
  <definedNames>
    <definedName name="_xlnm.Print_Area" localSheetId="4">'Cash Flow Projection'!$A$1:$M$20</definedName>
    <definedName name="_xlnm.Print_Area" localSheetId="1">'Last Year Actual'!$A$1:$O$48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7" l="1"/>
  <c r="J27" i="7"/>
  <c r="K27" i="7"/>
  <c r="L27" i="7"/>
  <c r="L26" i="7" s="1"/>
  <c r="M27" i="7"/>
  <c r="H27" i="7"/>
  <c r="C29" i="2"/>
  <c r="C30" i="2"/>
  <c r="C31" i="2"/>
  <c r="C32" i="2"/>
  <c r="C33" i="2"/>
  <c r="C34" i="2"/>
  <c r="L34" i="2"/>
  <c r="C35" i="2"/>
  <c r="O35" i="2"/>
  <c r="C36" i="2"/>
  <c r="E36" i="2"/>
  <c r="C37" i="2"/>
  <c r="C38" i="2"/>
  <c r="C39" i="2"/>
  <c r="C28" i="2"/>
  <c r="D11" i="9"/>
  <c r="J33" i="2"/>
  <c r="J32" i="2"/>
  <c r="C20" i="2"/>
  <c r="C21" i="2"/>
  <c r="C22" i="2"/>
  <c r="N22" i="2"/>
  <c r="C23" i="2"/>
  <c r="C24" i="2"/>
  <c r="C25" i="2"/>
  <c r="J25" i="2"/>
  <c r="C19" i="2"/>
  <c r="E19" i="2"/>
  <c r="C10" i="2"/>
  <c r="F10" i="2"/>
  <c r="C11" i="2"/>
  <c r="K11" i="2"/>
  <c r="C13" i="2"/>
  <c r="C14" i="2"/>
  <c r="C16" i="2"/>
  <c r="E16" i="2"/>
  <c r="G9" i="2"/>
  <c r="E18" i="8"/>
  <c r="D18" i="8"/>
  <c r="E8" i="8"/>
  <c r="G15" i="9"/>
  <c r="F17" i="9"/>
  <c r="C8" i="9"/>
  <c r="D8" i="8"/>
  <c r="E13" i="8"/>
  <c r="F13" i="8"/>
  <c r="G13" i="8"/>
  <c r="H13" i="8"/>
  <c r="H15" i="8" s="1"/>
  <c r="H18" i="8" s="1"/>
  <c r="I13" i="8"/>
  <c r="I15" i="8" s="1"/>
  <c r="D13" i="8"/>
  <c r="E10" i="8"/>
  <c r="E9" i="8"/>
  <c r="M26" i="7"/>
  <c r="M13" i="8" s="1"/>
  <c r="M15" i="8" s="1"/>
  <c r="K26" i="7"/>
  <c r="K13" i="8" s="1"/>
  <c r="K15" i="8" s="1"/>
  <c r="J26" i="7"/>
  <c r="J13" i="8" s="1"/>
  <c r="J15" i="8" s="1"/>
  <c r="I26" i="7"/>
  <c r="H26" i="7"/>
  <c r="H40" i="7" s="1"/>
  <c r="G26" i="7"/>
  <c r="F26" i="7"/>
  <c r="E26" i="7"/>
  <c r="D26" i="7"/>
  <c r="K17" i="7"/>
  <c r="M17" i="7"/>
  <c r="G17" i="7"/>
  <c r="F17" i="7"/>
  <c r="D17" i="7"/>
  <c r="I17" i="7"/>
  <c r="L7" i="7"/>
  <c r="E7" i="7"/>
  <c r="J7" i="7"/>
  <c r="G7" i="7"/>
  <c r="F21" i="2"/>
  <c r="G21" i="2"/>
  <c r="F22" i="2"/>
  <c r="G22" i="2"/>
  <c r="O22" i="2"/>
  <c r="J23" i="2"/>
  <c r="K23" i="2"/>
  <c r="F24" i="2"/>
  <c r="G24" i="2"/>
  <c r="N24" i="2"/>
  <c r="O24" i="2"/>
  <c r="K25" i="2"/>
  <c r="D13" i="2"/>
  <c r="P13" i="2"/>
  <c r="H14" i="2"/>
  <c r="E5" i="2"/>
  <c r="F5" i="2"/>
  <c r="G5" i="2"/>
  <c r="H5" i="2"/>
  <c r="I5" i="2"/>
  <c r="J5" i="2"/>
  <c r="K5" i="2"/>
  <c r="L5" i="2"/>
  <c r="M5" i="2"/>
  <c r="N5" i="2"/>
  <c r="O5" i="2"/>
  <c r="D5" i="2"/>
  <c r="O28" i="1"/>
  <c r="E29" i="2"/>
  <c r="O29" i="1"/>
  <c r="M30" i="2"/>
  <c r="F30" i="2"/>
  <c r="O30" i="1"/>
  <c r="F31" i="2"/>
  <c r="O31" i="1"/>
  <c r="O32" i="1"/>
  <c r="O33" i="1"/>
  <c r="O34" i="1"/>
  <c r="O35" i="1"/>
  <c r="O36" i="1"/>
  <c r="H37" i="2"/>
  <c r="O37" i="1"/>
  <c r="N38" i="2"/>
  <c r="H38" i="2"/>
  <c r="O38" i="1"/>
  <c r="E39" i="2"/>
  <c r="O27" i="1"/>
  <c r="C11" i="9"/>
  <c r="O23" i="1"/>
  <c r="H24" i="2"/>
  <c r="O24" i="1"/>
  <c r="O22" i="1"/>
  <c r="D23" i="2"/>
  <c r="P23" i="2"/>
  <c r="O21" i="1"/>
  <c r="H22" i="2"/>
  <c r="O20" i="1"/>
  <c r="I21" i="2"/>
  <c r="H21" i="2"/>
  <c r="O19" i="1"/>
  <c r="O18" i="1"/>
  <c r="O9" i="1"/>
  <c r="E10" i="2"/>
  <c r="G10" i="2"/>
  <c r="O10" i="1"/>
  <c r="O11" i="1"/>
  <c r="D12" i="2"/>
  <c r="O12" i="1"/>
  <c r="E13" i="2"/>
  <c r="O13" i="1"/>
  <c r="F14" i="2"/>
  <c r="O14" i="1"/>
  <c r="E15" i="2"/>
  <c r="O15" i="1"/>
  <c r="O8" i="1"/>
  <c r="C17" i="1"/>
  <c r="D17" i="1"/>
  <c r="E17" i="1"/>
  <c r="F17" i="1"/>
  <c r="G17" i="1"/>
  <c r="H17" i="1"/>
  <c r="I17" i="1"/>
  <c r="J17" i="1"/>
  <c r="K17" i="1"/>
  <c r="L17" i="1"/>
  <c r="M17" i="1"/>
  <c r="N17" i="1"/>
  <c r="C7" i="1"/>
  <c r="C6" i="1"/>
  <c r="D7" i="1"/>
  <c r="E7" i="1"/>
  <c r="F7" i="1"/>
  <c r="G7" i="1"/>
  <c r="H7" i="1"/>
  <c r="I7" i="1"/>
  <c r="J7" i="1"/>
  <c r="K7" i="1"/>
  <c r="K6" i="1"/>
  <c r="L7" i="1"/>
  <c r="M7" i="1"/>
  <c r="N7" i="1"/>
  <c r="N6" i="1"/>
  <c r="N26" i="1"/>
  <c r="M26" i="1"/>
  <c r="L26" i="1"/>
  <c r="K26" i="1"/>
  <c r="J26" i="1"/>
  <c r="I26" i="1"/>
  <c r="H26" i="1"/>
  <c r="G26" i="1"/>
  <c r="F26" i="1"/>
  <c r="E26" i="1"/>
  <c r="D26" i="1"/>
  <c r="C26" i="1"/>
  <c r="O29" i="2"/>
  <c r="G29" i="2"/>
  <c r="L31" i="2"/>
  <c r="I31" i="2"/>
  <c r="M31" i="2"/>
  <c r="D31" i="2"/>
  <c r="H31" i="2"/>
  <c r="E31" i="2"/>
  <c r="L21" i="2"/>
  <c r="D21" i="2"/>
  <c r="K21" i="2"/>
  <c r="J21" i="2"/>
  <c r="F43" i="7"/>
  <c r="H43" i="7"/>
  <c r="G43" i="7"/>
  <c r="J43" i="7"/>
  <c r="D43" i="7"/>
  <c r="E43" i="7"/>
  <c r="O39" i="2"/>
  <c r="G39" i="2"/>
  <c r="N39" i="2"/>
  <c r="F39" i="2"/>
  <c r="L39" i="2"/>
  <c r="D39" i="2"/>
  <c r="N38" i="7"/>
  <c r="K39" i="2"/>
  <c r="J39" i="2"/>
  <c r="O38" i="2"/>
  <c r="G38" i="2"/>
  <c r="K38" i="2"/>
  <c r="J38" i="2"/>
  <c r="D37" i="2"/>
  <c r="P37" i="2"/>
  <c r="O37" i="2"/>
  <c r="G37" i="2"/>
  <c r="F37" i="2"/>
  <c r="M37" i="2"/>
  <c r="L37" i="2"/>
  <c r="N37" i="2"/>
  <c r="E37" i="2"/>
  <c r="K37" i="2"/>
  <c r="J37" i="2"/>
  <c r="I37" i="2"/>
  <c r="H30" i="2"/>
  <c r="G30" i="2"/>
  <c r="L33" i="2"/>
  <c r="K33" i="2"/>
  <c r="K32" i="2"/>
  <c r="K31" i="2"/>
  <c r="J31" i="2"/>
  <c r="O31" i="2"/>
  <c r="G31" i="2"/>
  <c r="N31" i="2"/>
  <c r="D29" i="2"/>
  <c r="N29" i="2"/>
  <c r="F29" i="2"/>
  <c r="L29" i="2"/>
  <c r="K29" i="2"/>
  <c r="I29" i="2"/>
  <c r="J29" i="2"/>
  <c r="H29" i="2"/>
  <c r="M29" i="2"/>
  <c r="O28" i="2"/>
  <c r="N28" i="2"/>
  <c r="G28" i="2"/>
  <c r="F28" i="2"/>
  <c r="H17" i="7"/>
  <c r="E17" i="7"/>
  <c r="E6" i="7"/>
  <c r="L17" i="7"/>
  <c r="L6" i="7"/>
  <c r="L10" i="8"/>
  <c r="L9" i="8"/>
  <c r="D7" i="7"/>
  <c r="D6" i="7"/>
  <c r="J17" i="7"/>
  <c r="J6" i="7"/>
  <c r="J10" i="8"/>
  <c r="J9" i="8"/>
  <c r="I7" i="7"/>
  <c r="I6" i="7"/>
  <c r="I10" i="8"/>
  <c r="I9" i="8"/>
  <c r="F7" i="7"/>
  <c r="F6" i="7"/>
  <c r="F10" i="8"/>
  <c r="F9" i="8"/>
  <c r="M7" i="7"/>
  <c r="M6" i="7"/>
  <c r="M10" i="8"/>
  <c r="M9" i="8"/>
  <c r="K7" i="7"/>
  <c r="K6" i="7"/>
  <c r="K10" i="8"/>
  <c r="K9" i="8"/>
  <c r="H7" i="7"/>
  <c r="G6" i="7"/>
  <c r="G10" i="8"/>
  <c r="G9" i="8"/>
  <c r="D15" i="2"/>
  <c r="P15" i="2"/>
  <c r="M14" i="2"/>
  <c r="E14" i="2"/>
  <c r="O14" i="2"/>
  <c r="G14" i="2"/>
  <c r="N14" i="2"/>
  <c r="J13" i="2"/>
  <c r="H13" i="2"/>
  <c r="G13" i="2"/>
  <c r="J12" i="2"/>
  <c r="H12" i="2"/>
  <c r="E12" i="2"/>
  <c r="N10" i="2"/>
  <c r="H6" i="1"/>
  <c r="H40" i="1"/>
  <c r="E6" i="1"/>
  <c r="F6" i="1"/>
  <c r="F40" i="1"/>
  <c r="E40" i="1"/>
  <c r="L6" i="1"/>
  <c r="L40" i="1"/>
  <c r="D6" i="1"/>
  <c r="D40" i="1"/>
  <c r="G6" i="1"/>
  <c r="G40" i="1"/>
  <c r="J6" i="1"/>
  <c r="J40" i="1"/>
  <c r="I6" i="1"/>
  <c r="I40" i="1"/>
  <c r="M6" i="1"/>
  <c r="M40" i="1"/>
  <c r="O7" i="1"/>
  <c r="C7" i="9"/>
  <c r="K40" i="1"/>
  <c r="N40" i="1"/>
  <c r="D10" i="8"/>
  <c r="D9" i="8"/>
  <c r="D15" i="8"/>
  <c r="H6" i="7"/>
  <c r="H10" i="8"/>
  <c r="H9" i="8"/>
  <c r="G40" i="7"/>
  <c r="G15" i="8"/>
  <c r="F40" i="7"/>
  <c r="F15" i="8"/>
  <c r="J40" i="7"/>
  <c r="D40" i="7"/>
  <c r="K40" i="7"/>
  <c r="E40" i="7"/>
  <c r="E15" i="8"/>
  <c r="E19" i="8"/>
  <c r="F8" i="8"/>
  <c r="F18" i="8"/>
  <c r="D19" i="8"/>
  <c r="G8" i="8"/>
  <c r="G18" i="8"/>
  <c r="F19" i="8"/>
  <c r="H8" i="8"/>
  <c r="G19" i="8"/>
  <c r="H10" i="2"/>
  <c r="M11" i="2"/>
  <c r="K20" i="2"/>
  <c r="O10" i="2"/>
  <c r="I10" i="2"/>
  <c r="C9" i="7"/>
  <c r="N9" i="7"/>
  <c r="F11" i="2"/>
  <c r="M36" i="2"/>
  <c r="L11" i="2"/>
  <c r="E11" i="2"/>
  <c r="L10" i="2"/>
  <c r="N11" i="2"/>
  <c r="H35" i="2"/>
  <c r="M10" i="2"/>
  <c r="G11" i="2"/>
  <c r="G8" i="2"/>
  <c r="J35" i="2"/>
  <c r="L19" i="2"/>
  <c r="L18" i="2"/>
  <c r="D11" i="2"/>
  <c r="N10" i="7"/>
  <c r="M19" i="2"/>
  <c r="L36" i="2"/>
  <c r="H36" i="2"/>
  <c r="I36" i="2"/>
  <c r="K36" i="2"/>
  <c r="D36" i="2"/>
  <c r="J36" i="2"/>
  <c r="M35" i="2"/>
  <c r="C27" i="2"/>
  <c r="F36" i="2"/>
  <c r="F35" i="2"/>
  <c r="I35" i="2"/>
  <c r="G36" i="2"/>
  <c r="N35" i="2"/>
  <c r="P39" i="2"/>
  <c r="O36" i="2"/>
  <c r="G35" i="2"/>
  <c r="N36" i="2"/>
  <c r="O32" i="2"/>
  <c r="G32" i="2"/>
  <c r="G33" i="2"/>
  <c r="N32" i="2"/>
  <c r="D33" i="2"/>
  <c r="D32" i="2"/>
  <c r="H32" i="2"/>
  <c r="H33" i="2"/>
  <c r="I32" i="2"/>
  <c r="N33" i="2"/>
  <c r="M33" i="2"/>
  <c r="F32" i="2"/>
  <c r="E32" i="2"/>
  <c r="M32" i="2"/>
  <c r="E33" i="2"/>
  <c r="L32" i="2"/>
  <c r="I33" i="2"/>
  <c r="O33" i="2"/>
  <c r="I34" i="2"/>
  <c r="F33" i="2"/>
  <c r="D25" i="2"/>
  <c r="P25" i="2"/>
  <c r="C18" i="2"/>
  <c r="D8" i="9"/>
  <c r="D19" i="2"/>
  <c r="D18" i="2"/>
  <c r="K19" i="2"/>
  <c r="K18" i="2"/>
  <c r="H16" i="2"/>
  <c r="D16" i="2"/>
  <c r="G16" i="2"/>
  <c r="M9" i="2"/>
  <c r="M8" i="2"/>
  <c r="D9" i="2"/>
  <c r="N9" i="2"/>
  <c r="C8" i="2"/>
  <c r="D7" i="9"/>
  <c r="F16" i="2"/>
  <c r="K16" i="2"/>
  <c r="L16" i="2"/>
  <c r="M16" i="2"/>
  <c r="I16" i="2"/>
  <c r="L12" i="2"/>
  <c r="F12" i="2"/>
  <c r="O12" i="2"/>
  <c r="I12" i="2"/>
  <c r="H28" i="2"/>
  <c r="I28" i="2"/>
  <c r="J28" i="2"/>
  <c r="K28" i="2"/>
  <c r="L28" i="2"/>
  <c r="J34" i="2"/>
  <c r="M28" i="2"/>
  <c r="D28" i="2"/>
  <c r="K34" i="2"/>
  <c r="K35" i="2"/>
  <c r="D30" i="2"/>
  <c r="E38" i="2"/>
  <c r="I38" i="2"/>
  <c r="M34" i="2"/>
  <c r="K30" i="2"/>
  <c r="E35" i="2"/>
  <c r="L30" i="2"/>
  <c r="M38" i="2"/>
  <c r="N34" i="2"/>
  <c r="O30" i="2"/>
  <c r="D35" i="2"/>
  <c r="P35" i="2"/>
  <c r="E30" i="2"/>
  <c r="O26" i="1"/>
  <c r="C12" i="9"/>
  <c r="C13" i="9"/>
  <c r="F38" i="2"/>
  <c r="E34" i="2"/>
  <c r="C30" i="7"/>
  <c r="N30" i="7"/>
  <c r="I30" i="2"/>
  <c r="E28" i="2"/>
  <c r="M39" i="2"/>
  <c r="P29" i="2"/>
  <c r="D38" i="2"/>
  <c r="P38" i="2"/>
  <c r="O34" i="2"/>
  <c r="I39" i="2"/>
  <c r="N30" i="2"/>
  <c r="H34" i="2"/>
  <c r="L38" i="2"/>
  <c r="F34" i="2"/>
  <c r="G34" i="2"/>
  <c r="P31" i="2"/>
  <c r="C40" i="1"/>
  <c r="H39" i="2"/>
  <c r="L35" i="2"/>
  <c r="J30" i="2"/>
  <c r="D34" i="2"/>
  <c r="F19" i="2"/>
  <c r="N19" i="2"/>
  <c r="I25" i="2"/>
  <c r="M24" i="2"/>
  <c r="E24" i="2"/>
  <c r="I23" i="2"/>
  <c r="M22" i="2"/>
  <c r="E22" i="2"/>
  <c r="E21" i="2"/>
  <c r="C20" i="7"/>
  <c r="N20" i="7"/>
  <c r="H20" i="2"/>
  <c r="G19" i="2"/>
  <c r="G18" i="2"/>
  <c r="O19" i="2"/>
  <c r="O18" i="2"/>
  <c r="H25" i="2"/>
  <c r="L24" i="2"/>
  <c r="D24" i="2"/>
  <c r="P24" i="2"/>
  <c r="H23" i="2"/>
  <c r="L22" i="2"/>
  <c r="D22" i="2"/>
  <c r="P22" i="2"/>
  <c r="O20" i="2"/>
  <c r="G20" i="2"/>
  <c r="H19" i="2"/>
  <c r="O25" i="2"/>
  <c r="G25" i="2"/>
  <c r="K24" i="2"/>
  <c r="O23" i="2"/>
  <c r="G23" i="2"/>
  <c r="K22" i="2"/>
  <c r="O21" i="2"/>
  <c r="N20" i="2"/>
  <c r="F20" i="2"/>
  <c r="J20" i="2"/>
  <c r="I19" i="2"/>
  <c r="I18" i="2"/>
  <c r="N25" i="2"/>
  <c r="F25" i="2"/>
  <c r="N24" i="7"/>
  <c r="J24" i="2"/>
  <c r="N23" i="2"/>
  <c r="F23" i="2"/>
  <c r="J22" i="2"/>
  <c r="N21" i="2"/>
  <c r="M20" i="2"/>
  <c r="M18" i="2"/>
  <c r="E20" i="2"/>
  <c r="E18" i="2"/>
  <c r="I20" i="2"/>
  <c r="C9" i="9"/>
  <c r="J19" i="2"/>
  <c r="J18" i="2"/>
  <c r="M25" i="2"/>
  <c r="E25" i="2"/>
  <c r="I24" i="2"/>
  <c r="M23" i="2"/>
  <c r="E23" i="2"/>
  <c r="I22" i="2"/>
  <c r="M21" i="2"/>
  <c r="L20" i="2"/>
  <c r="D20" i="2"/>
  <c r="O17" i="1"/>
  <c r="O6" i="1"/>
  <c r="O40" i="1"/>
  <c r="L25" i="2"/>
  <c r="L23" i="2"/>
  <c r="J16" i="2"/>
  <c r="N16" i="2"/>
  <c r="O16" i="2"/>
  <c r="J15" i="2"/>
  <c r="I15" i="2"/>
  <c r="F15" i="2"/>
  <c r="K15" i="2"/>
  <c r="G15" i="2"/>
  <c r="N15" i="2"/>
  <c r="O15" i="2"/>
  <c r="L15" i="2"/>
  <c r="H15" i="2"/>
  <c r="I14" i="2"/>
  <c r="J14" i="2"/>
  <c r="K14" i="2"/>
  <c r="D14" i="2"/>
  <c r="P14" i="2"/>
  <c r="L14" i="2"/>
  <c r="F13" i="2"/>
  <c r="M13" i="2"/>
  <c r="N13" i="2"/>
  <c r="K13" i="2"/>
  <c r="L13" i="2"/>
  <c r="I13" i="2"/>
  <c r="O13" i="2"/>
  <c r="M12" i="2"/>
  <c r="K12" i="2"/>
  <c r="C11" i="7"/>
  <c r="N11" i="7"/>
  <c r="N12" i="2"/>
  <c r="G12" i="2"/>
  <c r="O11" i="2"/>
  <c r="H11" i="2"/>
  <c r="I11" i="2"/>
  <c r="J11" i="2"/>
  <c r="P11" i="2"/>
  <c r="J10" i="2"/>
  <c r="K10" i="2"/>
  <c r="D10" i="2"/>
  <c r="H9" i="2"/>
  <c r="K9" i="2"/>
  <c r="N8" i="2"/>
  <c r="F9" i="2"/>
  <c r="F8" i="2"/>
  <c r="E9" i="2"/>
  <c r="J9" i="2"/>
  <c r="I9" i="2"/>
  <c r="L9" i="2"/>
  <c r="O9" i="2"/>
  <c r="O8" i="2"/>
  <c r="N36" i="7"/>
  <c r="C28" i="7"/>
  <c r="N28" i="7"/>
  <c r="N22" i="7"/>
  <c r="N14" i="7"/>
  <c r="N13" i="7"/>
  <c r="N12" i="7"/>
  <c r="F18" i="2"/>
  <c r="L8" i="2"/>
  <c r="L7" i="2"/>
  <c r="C15" i="7"/>
  <c r="N15" i="7"/>
  <c r="C35" i="7"/>
  <c r="N35" i="7"/>
  <c r="H8" i="2"/>
  <c r="I8" i="2"/>
  <c r="I7" i="2"/>
  <c r="I41" i="2"/>
  <c r="P21" i="2"/>
  <c r="G27" i="2"/>
  <c r="K8" i="2"/>
  <c r="D9" i="9"/>
  <c r="P33" i="2"/>
  <c r="F27" i="2"/>
  <c r="K27" i="2"/>
  <c r="P36" i="2"/>
  <c r="C31" i="7"/>
  <c r="N31" i="7"/>
  <c r="I27" i="2"/>
  <c r="P32" i="2"/>
  <c r="C32" i="7"/>
  <c r="N32" i="7"/>
  <c r="M27" i="2"/>
  <c r="H27" i="2"/>
  <c r="N21" i="7"/>
  <c r="P20" i="2"/>
  <c r="C7" i="2"/>
  <c r="C41" i="2"/>
  <c r="P19" i="2"/>
  <c r="P18" i="2"/>
  <c r="N18" i="2"/>
  <c r="N7" i="2"/>
  <c r="H18" i="2"/>
  <c r="D8" i="2"/>
  <c r="D7" i="2"/>
  <c r="P10" i="2"/>
  <c r="P12" i="2"/>
  <c r="P9" i="2"/>
  <c r="P8" i="2"/>
  <c r="O7" i="2"/>
  <c r="M7" i="2"/>
  <c r="C19" i="7"/>
  <c r="N19" i="7"/>
  <c r="P16" i="2"/>
  <c r="E27" i="2"/>
  <c r="O27" i="2"/>
  <c r="C33" i="7"/>
  <c r="N33" i="7"/>
  <c r="L27" i="2"/>
  <c r="L41" i="2"/>
  <c r="N34" i="7"/>
  <c r="J27" i="2"/>
  <c r="C15" i="9"/>
  <c r="D27" i="2"/>
  <c r="P30" i="2"/>
  <c r="N27" i="2"/>
  <c r="C27" i="7"/>
  <c r="C29" i="7"/>
  <c r="N29" i="7"/>
  <c r="N37" i="7"/>
  <c r="P28" i="2"/>
  <c r="P34" i="2"/>
  <c r="K7" i="2"/>
  <c r="F7" i="2"/>
  <c r="N23" i="7"/>
  <c r="G7" i="2"/>
  <c r="J8" i="2"/>
  <c r="J7" i="2"/>
  <c r="C8" i="7"/>
  <c r="N8" i="7"/>
  <c r="N7" i="7"/>
  <c r="E8" i="2"/>
  <c r="E7" i="2"/>
  <c r="G41" i="2"/>
  <c r="H7" i="2"/>
  <c r="K41" i="2"/>
  <c r="D41" i="2"/>
  <c r="H41" i="2"/>
  <c r="F41" i="2"/>
  <c r="E41" i="2"/>
  <c r="N41" i="2"/>
  <c r="O41" i="2"/>
  <c r="M41" i="2"/>
  <c r="C17" i="7"/>
  <c r="F8" i="9"/>
  <c r="N18" i="7"/>
  <c r="N17" i="7"/>
  <c r="H8" i="9"/>
  <c r="J41" i="2"/>
  <c r="F11" i="9"/>
  <c r="C26" i="7"/>
  <c r="F12" i="9"/>
  <c r="P27" i="2"/>
  <c r="D12" i="9"/>
  <c r="D13" i="9"/>
  <c r="D15" i="9"/>
  <c r="C7" i="7"/>
  <c r="H7" i="9"/>
  <c r="P7" i="2"/>
  <c r="C13" i="8"/>
  <c r="N6" i="7"/>
  <c r="F7" i="9"/>
  <c r="F9" i="9"/>
  <c r="C6" i="7"/>
  <c r="C40" i="7"/>
  <c r="P41" i="2"/>
  <c r="F13" i="9"/>
  <c r="C10" i="8"/>
  <c r="C9" i="8"/>
  <c r="C15" i="8"/>
  <c r="C18" i="8"/>
  <c r="C19" i="8"/>
  <c r="F15" i="9"/>
  <c r="L43" i="7" l="1"/>
  <c r="L40" i="7"/>
  <c r="L13" i="8"/>
  <c r="L15" i="8" s="1"/>
  <c r="K43" i="7"/>
  <c r="M40" i="7"/>
  <c r="I43" i="7"/>
  <c r="N27" i="7"/>
  <c r="I40" i="7"/>
  <c r="M43" i="7"/>
  <c r="H19" i="8"/>
  <c r="I8" i="8"/>
  <c r="I18" i="8" s="1"/>
  <c r="H11" i="9" l="1"/>
  <c r="N26" i="7"/>
  <c r="I19" i="8"/>
  <c r="J8" i="8"/>
  <c r="J18" i="8" s="1"/>
  <c r="H12" i="9" l="1"/>
  <c r="N40" i="7"/>
  <c r="H13" i="9"/>
  <c r="H15" i="9" s="1"/>
  <c r="J19" i="8"/>
  <c r="K8" i="8"/>
  <c r="K18" i="8" s="1"/>
  <c r="K19" i="8" l="1"/>
  <c r="L8" i="8"/>
  <c r="L18" i="8" s="1"/>
  <c r="L19" i="8" l="1"/>
  <c r="M8" i="8"/>
  <c r="M18" i="8" s="1"/>
  <c r="M19" i="8" l="1"/>
  <c r="F20" i="9" s="1"/>
  <c r="F18" i="9"/>
  <c r="F19" i="9" s="1"/>
</calcChain>
</file>

<file path=xl/sharedStrings.xml><?xml version="1.0" encoding="utf-8"?>
<sst xmlns="http://schemas.openxmlformats.org/spreadsheetml/2006/main" count="192" uniqueCount="93">
  <si>
    <t>Summary Financials</t>
  </si>
  <si>
    <t>Organization Name</t>
  </si>
  <si>
    <t>ABC Nonprofit</t>
  </si>
  <si>
    <t>Date:</t>
  </si>
  <si>
    <t>4/1/25</t>
  </si>
  <si>
    <t>Fiscal Year</t>
  </si>
  <si>
    <t>(you make formula)</t>
  </si>
  <si>
    <t>Last Year</t>
  </si>
  <si>
    <t>Budget This Year</t>
  </si>
  <si>
    <t>YTD This Year</t>
  </si>
  <si>
    <t>Projection Rest of Fiscal Year</t>
  </si>
  <si>
    <t>Projection through end of May 2025</t>
  </si>
  <si>
    <t>Contributed Income</t>
  </si>
  <si>
    <t>Earned Income</t>
  </si>
  <si>
    <t>Total Income</t>
  </si>
  <si>
    <t>Wages/Benefits</t>
  </si>
  <si>
    <t>Other Expenses</t>
  </si>
  <si>
    <t>Total Expenses</t>
  </si>
  <si>
    <t>Net Revenue</t>
  </si>
  <si>
    <t>Cash Balance as of April 30, 2025</t>
  </si>
  <si>
    <t>Projected Cash Balance as of June 30, 2025</t>
  </si>
  <si>
    <t>Net Cash Flow</t>
  </si>
  <si>
    <t>Months of Cash on Hand</t>
  </si>
  <si>
    <t>Provided by</t>
  </si>
  <si>
    <t>Organization Name:</t>
  </si>
  <si>
    <t xml:space="preserve">Provided by </t>
  </si>
  <si>
    <t>Previous Fiscal Year Actual Results</t>
  </si>
  <si>
    <t>Note:  If your fiscal starts in a different month - change the months below</t>
  </si>
  <si>
    <t>July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</si>
  <si>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</si>
  <si>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</si>
  <si>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</si>
  <si>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</si>
  <si>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</si>
  <si>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</si>
  <si>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</si>
  <si>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</si>
  <si>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</si>
  <si>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</si>
  <si>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</si>
  <si>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Total Year</t>
  </si>
  <si>
    <t>Income</t>
  </si>
  <si>
    <t>Contributed Support</t>
  </si>
  <si>
    <t xml:space="preserve">     Federal Gov't Grants</t>
  </si>
  <si>
    <t xml:space="preserve">     State Gov't Grants</t>
  </si>
  <si>
    <t xml:space="preserve">     Local Gov't Grants</t>
  </si>
  <si>
    <t xml:space="preserve">     Individual Gifts</t>
  </si>
  <si>
    <t xml:space="preserve">     Memberships</t>
  </si>
  <si>
    <t xml:space="preserve">     Bequests</t>
  </si>
  <si>
    <t xml:space="preserve">     Corporate/Foundation Grants</t>
  </si>
  <si>
    <r>
      <t xml:space="preserve">Events Gross Income </t>
    </r>
    <r>
      <rPr>
        <sz val="9"/>
        <color indexed="8"/>
        <rFont val="Calibri"/>
        <family val="2"/>
      </rPr>
      <t>(incl. sponsorships)</t>
    </r>
    <r>
      <rPr>
        <sz val="11"/>
        <color indexed="8"/>
        <rFont val="Calibri"/>
        <family val="2"/>
      </rPr>
      <t>*</t>
    </r>
  </si>
  <si>
    <t>Earned Revenue</t>
  </si>
  <si>
    <t xml:space="preserve">     Federal Gov't Contracts</t>
  </si>
  <si>
    <t xml:space="preserve">     State Gov't Contracts</t>
  </si>
  <si>
    <t xml:space="preserve">     Local Gov't Contracts</t>
  </si>
  <si>
    <t xml:space="preserve">     Program 1 Fees*</t>
  </si>
  <si>
    <t xml:space="preserve">     Program 2 Fees*</t>
  </si>
  <si>
    <t xml:space="preserve">     Investment Income</t>
  </si>
  <si>
    <t xml:space="preserve">     Other Income </t>
  </si>
  <si>
    <t>Expenses</t>
  </si>
  <si>
    <t>Staff Wages/Benefits</t>
  </si>
  <si>
    <t>Lease/Facility Expenses</t>
  </si>
  <si>
    <t>Professional Services</t>
  </si>
  <si>
    <t>Marketing/Advertising</t>
  </si>
  <si>
    <t>Program 1*</t>
  </si>
  <si>
    <t>Program 2*</t>
  </si>
  <si>
    <t>Event Expenses</t>
  </si>
  <si>
    <t>Other Fundraising Expenses</t>
  </si>
  <si>
    <t>Other Administrative</t>
  </si>
  <si>
    <t>Loan Payments</t>
  </si>
  <si>
    <r>
      <t xml:space="preserve">Credit Card Payment </t>
    </r>
    <r>
      <rPr>
        <sz val="8"/>
        <color indexed="8"/>
        <rFont val="Calibri"/>
        <family val="2"/>
      </rPr>
      <t>(unless included in other expense categories)</t>
    </r>
  </si>
  <si>
    <t>*Insert additional programs or events needed if your track them or you can combine into one line</t>
  </si>
  <si>
    <r>
      <rPr>
        <b/>
        <sz val="14"/>
        <color indexed="8"/>
        <rFont val="Calibri"/>
        <family val="2"/>
      </rPr>
      <t>Comments</t>
    </r>
    <r>
      <rPr>
        <b/>
        <sz val="11"/>
        <color indexed="8"/>
        <rFont val="Calibri"/>
        <family val="2"/>
      </rPr>
      <t xml:space="preserve"> (use this section to explain any unusual expense/revenues that may not be repeated in future years)</t>
    </r>
  </si>
  <si>
    <t>Don't forget the grant we got from the State covers both years</t>
  </si>
  <si>
    <t>This Year's Budget</t>
  </si>
  <si>
    <t>Note: This assumes your budget was not spread by month.  Enter Total Budget and it will autofill using last year's seasonality.  If you created a monthly budget, delete the formulas that are in the grey section and manually enter</t>
  </si>
  <si>
    <r>
      <t>You will need to delete the "</t>
    </r>
    <r>
      <rPr>
        <b/>
        <i/>
        <sz val="11"/>
        <color indexed="13"/>
        <rFont val="Calibri"/>
        <family val="2"/>
      </rPr>
      <t>#DIV/0! Where there is no data to pull from.</t>
    </r>
  </si>
  <si>
    <t>Annual Budget</t>
  </si>
  <si>
    <t>Actuals plus Projection through end of (Fiscal Year)</t>
  </si>
  <si>
    <t>Note: Enter the Actual Income/Expenses year to date through February for this fiscal Year - provide a projection for the next six months</t>
  </si>
  <si>
    <t>Fiscal YTD Actuals</t>
  </si>
  <si>
    <t>Average Monthly Expenses</t>
  </si>
  <si>
    <r>
      <rPr>
        <b/>
        <sz val="14"/>
        <color indexed="8"/>
        <rFont val="Calibri"/>
        <family val="2"/>
      </rPr>
      <t>Comments</t>
    </r>
    <r>
      <rPr>
        <b/>
        <sz val="11"/>
        <color indexed="8"/>
        <rFont val="Calibri"/>
        <family val="2"/>
      </rPr>
      <t xml:space="preserve"> (use this section to explain your assumptions for the coming months)</t>
    </r>
  </si>
  <si>
    <t>Cash Flow Projection</t>
  </si>
  <si>
    <t>Note: Enter the Opening Bank Balance for Unrestricted funds/if using funds from restricted dollars from the prior year place in row 10</t>
  </si>
  <si>
    <t>Unrestricted Cash on Hand (date)</t>
  </si>
  <si>
    <t>Beginning Cash Balance /Month</t>
  </si>
  <si>
    <r>
      <t xml:space="preserve">Inflows </t>
    </r>
    <r>
      <rPr>
        <b/>
        <sz val="11"/>
        <color indexed="8"/>
        <rFont val="Calibri"/>
        <family val="2"/>
      </rPr>
      <t>(formula from Projection)</t>
    </r>
  </si>
  <si>
    <t>Income from Projection</t>
  </si>
  <si>
    <t>restricted funds released</t>
  </si>
  <si>
    <t>Outflows</t>
  </si>
  <si>
    <t>Ending Balance of Cash on Hand</t>
  </si>
  <si>
    <t>Number of Months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</si>
</sst>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"/>
    <numFmt numFmtId="166" formatCode="_(* #,##0.0_);_(* \(#,##0.0\);_(* &quot;-&quot;??_);_(@_)"/>
  </numFmts>
  <fonts count="14">
    <font>
      <sz val="11"/>
      <color indexed="8"/>
      <name val="Calibri"/>
    </font>
    <font>
      <sz val="11"/>
      <color indexed="14"/>
      <name val="Calibri"/>
      <family val="2"/>
    </font>
    <font>
      <u/>
      <sz val="11"/>
      <color indexed="8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sz val="8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i/>
      <sz val="11"/>
      <color indexed="13"/>
      <name val="Calibri"/>
      <family val="2"/>
    </font>
    <font>
      <b/>
      <u/>
      <sz val="12"/>
      <color indexed="8"/>
      <name val="Calibri"/>
      <family val="2"/>
    </font>
    <font>
      <b/>
      <i/>
      <sz val="11"/>
      <color indexed="13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13">
    <xf numFmtId="0" fontId="0" fillId="0" borderId="0" xfId="0"/>
    <xf numFmtId="0" fontId="0" fillId="2" borderId="0" xfId="0" applyFill="1" applyBorder="1"/>
    <xf numFmtId="49" fontId="0" fillId="2" borderId="0" xfId="0" applyNumberFormat="1" applyFill="1" applyBorder="1"/>
    <xf numFmtId="0" fontId="0" fillId="2" borderId="1" xfId="0" applyFill="1" applyBorder="1"/>
    <xf numFmtId="0" fontId="0" fillId="0" borderId="0" xfId="0" applyFill="1" applyBorder="1"/>
    <xf numFmtId="0" fontId="7" fillId="2" borderId="0" xfId="0" applyFont="1" applyFill="1" applyBorder="1"/>
    <xf numFmtId="0" fontId="0" fillId="0" borderId="0" xfId="0" applyNumberFormat="1" applyBorder="1"/>
    <xf numFmtId="164" fontId="3" fillId="3" borderId="1" xfId="2" applyNumberFormat="1" applyFont="1" applyFill="1" applyBorder="1" applyAlignment="1"/>
    <xf numFmtId="0" fontId="7" fillId="0" borderId="0" xfId="0" applyFont="1" applyBorder="1"/>
    <xf numFmtId="0" fontId="0" fillId="0" borderId="0" xfId="0" applyBorder="1"/>
    <xf numFmtId="0" fontId="1" fillId="0" borderId="0" xfId="0" applyFont="1" applyBorder="1"/>
    <xf numFmtId="49" fontId="0" fillId="3" borderId="0" xfId="0" applyNumberFormat="1" applyFill="1" applyBorder="1"/>
    <xf numFmtId="49" fontId="0" fillId="0" borderId="0" xfId="0" applyNumberFormat="1" applyBorder="1"/>
    <xf numFmtId="0" fontId="9" fillId="0" borderId="0" xfId="0" quotePrefix="1" applyNumberFormat="1" applyFont="1" applyBorder="1"/>
    <xf numFmtId="49" fontId="5" fillId="4" borderId="2" xfId="0" applyNumberFormat="1" applyFont="1" applyFill="1" applyBorder="1"/>
    <xf numFmtId="0" fontId="5" fillId="4" borderId="3" xfId="0" applyFont="1" applyFill="1" applyBorder="1"/>
    <xf numFmtId="0" fontId="0" fillId="0" borderId="4" xfId="0" applyBorder="1"/>
    <xf numFmtId="0" fontId="0" fillId="2" borderId="5" xfId="0" applyFill="1" applyBorder="1"/>
    <xf numFmtId="49" fontId="0" fillId="2" borderId="6" xfId="0" applyNumberFormat="1" applyFill="1" applyBorder="1"/>
    <xf numFmtId="164" fontId="0" fillId="2" borderId="1" xfId="2" applyNumberFormat="1" applyFont="1" applyFill="1" applyBorder="1" applyAlignment="1"/>
    <xf numFmtId="0" fontId="0" fillId="0" borderId="0" xfId="0" applyNumberFormat="1" applyFill="1" applyBorder="1"/>
    <xf numFmtId="0" fontId="1" fillId="0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49" fontId="11" fillId="0" borderId="0" xfId="0" applyNumberFormat="1" applyFont="1" applyFill="1" applyBorder="1"/>
    <xf numFmtId="49" fontId="0" fillId="3" borderId="7" xfId="0" applyNumberFormat="1" applyFill="1" applyBorder="1"/>
    <xf numFmtId="49" fontId="0" fillId="0" borderId="7" xfId="0" applyNumberFormat="1" applyBorder="1"/>
    <xf numFmtId="49" fontId="0" fillId="2" borderId="7" xfId="0" applyNumberFormat="1" applyFill="1" applyBorder="1"/>
    <xf numFmtId="49" fontId="0" fillId="2" borderId="8" xfId="0" applyNumberFormat="1" applyFill="1" applyBorder="1"/>
    <xf numFmtId="0" fontId="0" fillId="3" borderId="4" xfId="0" applyFill="1" applyBorder="1"/>
    <xf numFmtId="164" fontId="5" fillId="4" borderId="9" xfId="2" applyNumberFormat="1" applyFont="1" applyFill="1" applyBorder="1" applyAlignment="1"/>
    <xf numFmtId="164" fontId="10" fillId="4" borderId="9" xfId="2" applyNumberFormat="1" applyFont="1" applyFill="1" applyBorder="1" applyAlignment="1"/>
    <xf numFmtId="164" fontId="5" fillId="4" borderId="10" xfId="2" applyNumberFormat="1" applyFont="1" applyFill="1" applyBorder="1" applyAlignment="1"/>
    <xf numFmtId="164" fontId="3" fillId="3" borderId="11" xfId="2" applyNumberFormat="1" applyFont="1" applyFill="1" applyBorder="1" applyAlignment="1"/>
    <xf numFmtId="164" fontId="3" fillId="5" borderId="11" xfId="2" applyNumberFormat="1" applyFont="1" applyFill="1" applyBorder="1" applyAlignment="1"/>
    <xf numFmtId="0" fontId="0" fillId="5" borderId="11" xfId="0" applyFill="1" applyBorder="1"/>
    <xf numFmtId="164" fontId="0" fillId="2" borderId="12" xfId="2" applyNumberFormat="1" applyFont="1" applyFill="1" applyBorder="1" applyAlignment="1"/>
    <xf numFmtId="164" fontId="3" fillId="5" borderId="13" xfId="2" applyNumberFormat="1" applyFont="1" applyFill="1" applyBorder="1" applyAlignment="1"/>
    <xf numFmtId="0" fontId="0" fillId="3" borderId="14" xfId="0" applyFill="1" applyBorder="1"/>
    <xf numFmtId="0" fontId="0" fillId="0" borderId="14" xfId="0" applyBorder="1"/>
    <xf numFmtId="0" fontId="0" fillId="2" borderId="14" xfId="0" applyFill="1" applyBorder="1"/>
    <xf numFmtId="0" fontId="0" fillId="2" borderId="15" xfId="0" applyFill="1" applyBorder="1"/>
    <xf numFmtId="0" fontId="6" fillId="0" borderId="0" xfId="0" applyFont="1" applyBorder="1"/>
    <xf numFmtId="0" fontId="0" fillId="0" borderId="16" xfId="0" applyNumberFormat="1" applyBorder="1"/>
    <xf numFmtId="44" fontId="5" fillId="6" borderId="2" xfId="2" applyFont="1" applyFill="1" applyBorder="1" applyAlignment="1"/>
    <xf numFmtId="164" fontId="5" fillId="6" borderId="9" xfId="2" applyNumberFormat="1" applyFont="1" applyFill="1" applyBorder="1" applyAlignment="1"/>
    <xf numFmtId="164" fontId="5" fillId="6" borderId="10" xfId="2" applyNumberFormat="1" applyFont="1" applyFill="1" applyBorder="1" applyAlignment="1"/>
    <xf numFmtId="164" fontId="3" fillId="7" borderId="11" xfId="2" applyNumberFormat="1" applyFont="1" applyFill="1" applyBorder="1" applyAlignment="1"/>
    <xf numFmtId="0" fontId="0" fillId="0" borderId="5" xfId="0" applyBorder="1"/>
    <xf numFmtId="0" fontId="0" fillId="2" borderId="12" xfId="0" applyFill="1" applyBorder="1"/>
    <xf numFmtId="164" fontId="3" fillId="7" borderId="13" xfId="2" applyNumberFormat="1" applyFont="1" applyFill="1" applyBorder="1" applyAlignment="1"/>
    <xf numFmtId="49" fontId="5" fillId="8" borderId="17" xfId="0" applyNumberFormat="1" applyFont="1" applyFill="1" applyBorder="1"/>
    <xf numFmtId="164" fontId="5" fillId="8" borderId="17" xfId="0" applyNumberFormat="1" applyFont="1" applyFill="1" applyBorder="1"/>
    <xf numFmtId="164" fontId="5" fillId="8" borderId="18" xfId="0" applyNumberFormat="1" applyFont="1" applyFill="1" applyBorder="1"/>
    <xf numFmtId="0" fontId="0" fillId="8" borderId="19" xfId="0" applyNumberFormat="1" applyFill="1" applyBorder="1"/>
    <xf numFmtId="44" fontId="3" fillId="6" borderId="20" xfId="2" applyFont="1" applyFill="1" applyBorder="1" applyAlignment="1"/>
    <xf numFmtId="49" fontId="0" fillId="0" borderId="6" xfId="0" applyNumberFormat="1" applyBorder="1"/>
    <xf numFmtId="164" fontId="3" fillId="9" borderId="1" xfId="2" applyNumberFormat="1" applyFont="1" applyFill="1" applyBorder="1" applyAlignment="1"/>
    <xf numFmtId="49" fontId="12" fillId="0" borderId="0" xfId="0" applyNumberFormat="1" applyFont="1" applyFill="1" applyBorder="1" applyAlignment="1">
      <alignment horizontal="center"/>
    </xf>
    <xf numFmtId="164" fontId="0" fillId="0" borderId="1" xfId="2" applyNumberFormat="1" applyFont="1" applyFill="1" applyBorder="1" applyAlignment="1"/>
    <xf numFmtId="164" fontId="3" fillId="9" borderId="12" xfId="2" applyNumberFormat="1" applyFont="1" applyFill="1" applyBorder="1" applyAlignment="1"/>
    <xf numFmtId="164" fontId="3" fillId="10" borderId="1" xfId="2" applyNumberFormat="1" applyFont="1" applyFill="1" applyBorder="1" applyAlignment="1"/>
    <xf numFmtId="0" fontId="0" fillId="0" borderId="22" xfId="0" applyNumberFormat="1" applyBorder="1"/>
    <xf numFmtId="164" fontId="0" fillId="0" borderId="22" xfId="0" applyNumberFormat="1" applyBorder="1"/>
    <xf numFmtId="164" fontId="0" fillId="0" borderId="7" xfId="0" applyNumberFormat="1" applyBorder="1"/>
    <xf numFmtId="164" fontId="5" fillId="2" borderId="0" xfId="0" applyNumberFormat="1" applyFont="1" applyFill="1" applyBorder="1"/>
    <xf numFmtId="0" fontId="5" fillId="0" borderId="0" xfId="0" applyNumberFormat="1" applyFont="1" applyBorder="1"/>
    <xf numFmtId="0" fontId="5" fillId="0" borderId="0" xfId="0" applyFont="1" applyBorder="1"/>
    <xf numFmtId="164" fontId="5" fillId="0" borderId="0" xfId="2" applyNumberFormat="1" applyFont="1" applyBorder="1" applyAlignment="1"/>
    <xf numFmtId="164" fontId="5" fillId="0" borderId="0" xfId="0" applyNumberFormat="1" applyFont="1" applyBorder="1"/>
    <xf numFmtId="166" fontId="0" fillId="0" borderId="0" xfId="1" applyNumberFormat="1" applyFont="1" applyBorder="1" applyAlignment="1"/>
    <xf numFmtId="0" fontId="0" fillId="4" borderId="22" xfId="0" applyFill="1" applyBorder="1"/>
    <xf numFmtId="164" fontId="3" fillId="4" borderId="22" xfId="2" applyNumberFormat="1" applyFont="1" applyFill="1" applyBorder="1" applyAlignment="1"/>
    <xf numFmtId="0" fontId="0" fillId="6" borderId="22" xfId="0" applyFill="1" applyBorder="1"/>
    <xf numFmtId="0" fontId="0" fillId="0" borderId="16" xfId="0" applyBorder="1"/>
    <xf numFmtId="0" fontId="0" fillId="0" borderId="2" xfId="0" applyBorder="1"/>
    <xf numFmtId="0" fontId="0" fillId="0" borderId="3" xfId="0" applyBorder="1"/>
    <xf numFmtId="0" fontId="0" fillId="0" borderId="24" xfId="0" applyBorder="1"/>
    <xf numFmtId="0" fontId="0" fillId="0" borderId="25" xfId="0" applyBorder="1"/>
    <xf numFmtId="164" fontId="0" fillId="0" borderId="0" xfId="2" applyNumberFormat="1" applyFont="1" applyBorder="1" applyAlignment="1"/>
    <xf numFmtId="0" fontId="0" fillId="4" borderId="14" xfId="0" applyFill="1" applyBorder="1"/>
    <xf numFmtId="0" fontId="0" fillId="6" borderId="14" xfId="0" applyFill="1" applyBorder="1"/>
    <xf numFmtId="165" fontId="0" fillId="0" borderId="0" xfId="0" applyNumberFormat="1" applyBorder="1"/>
    <xf numFmtId="0" fontId="0" fillId="0" borderId="6" xfId="0" applyBorder="1"/>
    <xf numFmtId="0" fontId="0" fillId="0" borderId="26" xfId="0" applyBorder="1"/>
    <xf numFmtId="164" fontId="3" fillId="6" borderId="22" xfId="2" applyNumberFormat="1" applyFont="1" applyFill="1" applyBorder="1" applyAlignment="1"/>
    <xf numFmtId="0" fontId="0" fillId="11" borderId="14" xfId="0" applyFill="1" applyBorder="1"/>
    <xf numFmtId="0" fontId="0" fillId="11" borderId="22" xfId="0" applyFill="1" applyBorder="1"/>
    <xf numFmtId="0" fontId="0" fillId="0" borderId="15" xfId="0" applyBorder="1"/>
    <xf numFmtId="0" fontId="0" fillId="0" borderId="1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164" fontId="0" fillId="0" borderId="25" xfId="2" applyNumberFormat="1" applyFont="1" applyBorder="1" applyAlignment="1"/>
    <xf numFmtId="164" fontId="3" fillId="4" borderId="28" xfId="2" applyNumberFormat="1" applyFont="1" applyFill="1" applyBorder="1" applyAlignment="1"/>
    <xf numFmtId="164" fontId="3" fillId="6" borderId="28" xfId="2" applyNumberFormat="1" applyFont="1" applyFill="1" applyBorder="1" applyAlignment="1"/>
    <xf numFmtId="164" fontId="0" fillId="11" borderId="22" xfId="0" applyNumberFormat="1" applyFill="1" applyBorder="1"/>
    <xf numFmtId="0" fontId="0" fillId="0" borderId="16" xfId="0" quotePrefix="1" applyBorder="1"/>
    <xf numFmtId="15" fontId="0" fillId="0" borderId="0" xfId="0" applyNumberFormat="1" applyBorder="1"/>
    <xf numFmtId="164" fontId="0" fillId="11" borderId="28" xfId="0" applyNumberFormat="1" applyFill="1" applyBorder="1"/>
    <xf numFmtId="0" fontId="3" fillId="0" borderId="0" xfId="0" applyNumberFormat="1" applyFont="1" applyBorder="1"/>
    <xf numFmtId="0" fontId="3" fillId="0" borderId="0" xfId="0" applyFont="1" applyFill="1" applyBorder="1"/>
    <xf numFmtId="0" fontId="3" fillId="0" borderId="0" xfId="0" applyFont="1" applyBorder="1"/>
    <xf numFmtId="0" fontId="8" fillId="0" borderId="0" xfId="0" applyFont="1" applyBorder="1"/>
    <xf numFmtId="0" fontId="3" fillId="0" borderId="16" xfId="0" applyNumberFormat="1" applyFont="1" applyBorder="1"/>
    <xf numFmtId="0" fontId="3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49" fontId="3" fillId="0" borderId="7" xfId="0" applyNumberFormat="1" applyFont="1" applyBorder="1"/>
    <xf numFmtId="49" fontId="3" fillId="0" borderId="0" xfId="0" applyNumberFormat="1" applyFont="1" applyBorder="1"/>
    <xf numFmtId="49" fontId="3" fillId="0" borderId="7" xfId="0" applyNumberFormat="1" applyFont="1" applyBorder="1" applyAlignment="1">
      <alignment wrapText="1"/>
    </xf>
    <xf numFmtId="0" fontId="3" fillId="0" borderId="21" xfId="0" applyNumberFormat="1" applyFont="1" applyBorder="1"/>
    <xf numFmtId="164" fontId="3" fillId="0" borderId="23" xfId="2" applyNumberFormat="1" applyFont="1" applyFill="1" applyBorder="1" applyAlignment="1">
      <alignment horizontal="center"/>
    </xf>
    <xf numFmtId="49" fontId="3" fillId="2" borderId="7" xfId="0" applyNumberFormat="1" applyFont="1" applyFill="1" applyBorder="1"/>
    <xf numFmtId="166" fontId="3" fillId="0" borderId="0" xfId="1" applyNumberFormat="1" applyFont="1" applyBorder="1" applyAlignment="1"/>
    <xf numFmtId="49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A5A5A5"/>
      <rgbColor rgb="00BDC0BF"/>
      <rgbColor rgb="00FF0000"/>
      <rgbColor rgb="00ED7D31"/>
      <rgbColor rgb="00DDDDDD"/>
      <rgbColor rgb="003F3F3F"/>
      <rgbColor rgb="00FFFF00"/>
      <rgbColor rgb="00C5DEB5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149225</xdr:colOff>
      <xdr:row>21</xdr:row>
      <xdr:rowOff>149225</xdr:rowOff>
    </xdr:from>
    <xdr:to>
      <xdr:col>7</xdr:col>
      <xdr:colOff>549275</xdr:colOff>
      <xdr:row>25</xdr:row>
      <xdr:rowOff>47625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40C9C67E-5855-4512-4D85-5F76BAF3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500" y="4438650"/>
          <a:ext cx="12985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0</xdr:row>
      <xdr:rowOff>0</xdr:rowOff>
    </xdr:from>
    <xdr:to>
      <xdr:col>14</xdr:col>
      <xdr:colOff>279400</xdr:colOff>
      <xdr:row>1</xdr:row>
      <xdr:rowOff>85725</xdr:rowOff>
    </xdr:to>
    <xdr:pic>
      <xdr:nvPicPr>
        <xdr:cNvPr id="2052" name="Picture 2">
          <a:extLst>
            <a:ext uri="{FF2B5EF4-FFF2-40B4-BE49-F238E27FC236}">
              <a16:creationId xmlns:a16="http://schemas.microsoft.com/office/drawing/2014/main" id="{252F195A-B5E4-B756-364B-AFD9CEEE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0"/>
          <a:ext cx="12763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158750</xdr:colOff>
      <xdr:row>0</xdr:row>
      <xdr:rowOff>0</xdr:rowOff>
    </xdr:from>
    <xdr:to>
      <xdr:col>15</xdr:col>
      <xdr:colOff>320675</xdr:colOff>
      <xdr:row>1</xdr:row>
      <xdr:rowOff>95250</xdr:rowOff>
    </xdr:to>
    <xdr:pic>
      <xdr:nvPicPr>
        <xdr:cNvPr id="3076" name="Picture 1">
          <a:extLst>
            <a:ext uri="{FF2B5EF4-FFF2-40B4-BE49-F238E27FC236}">
              <a16:creationId xmlns:a16="http://schemas.microsoft.com/office/drawing/2014/main" id="{AC47FC42-DF64-09AE-87A1-50EC32E5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7925" y="0"/>
          <a:ext cx="1209675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149225</xdr:colOff>
      <xdr:row>0</xdr:row>
      <xdr:rowOff>123825</xdr:rowOff>
    </xdr:from>
    <xdr:to>
      <xdr:col>13</xdr:col>
      <xdr:colOff>200025</xdr:colOff>
      <xdr:row>2</xdr:row>
      <xdr:rowOff>28575</xdr:rowOff>
    </xdr:to>
    <xdr:pic>
      <xdr:nvPicPr>
        <xdr:cNvPr id="4100" name="Picture 1">
          <a:extLst>
            <a:ext uri="{FF2B5EF4-FFF2-40B4-BE49-F238E27FC236}">
              <a16:creationId xmlns:a16="http://schemas.microsoft.com/office/drawing/2014/main" id="{F07C29D5-DD70-CB6D-9BA0-2F863BAE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4325" y="123825"/>
          <a:ext cx="1098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209550</xdr:colOff>
      <xdr:row>0</xdr:row>
      <xdr:rowOff>57150</xdr:rowOff>
    </xdr:from>
    <xdr:to>
      <xdr:col>12</xdr:col>
      <xdr:colOff>460375</xdr:colOff>
      <xdr:row>2</xdr:row>
      <xdr:rowOff>9525</xdr:rowOff>
    </xdr:to>
    <xdr:pic>
      <xdr:nvPicPr>
        <xdr:cNvPr id="5124" name="Picture 1">
          <a:extLst>
            <a:ext uri="{FF2B5EF4-FFF2-40B4-BE49-F238E27FC236}">
              <a16:creationId xmlns:a16="http://schemas.microsoft.com/office/drawing/2014/main" id="{06D10FC8-B64D-4D89-ED75-49E0EB602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4550" y="57150"/>
          <a:ext cx="12985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4"/>
  <sheetViews>
    <sheetView tabSelected="1" workbookViewId="0">
      <selection activeCell="L5" sqref="L5"/>
    </sheetView>
  </sheetViews>
  <sheetFormatPr defaultRowHeight="14.85"/>
  <cols>
    <col min="2" max="2" width="20" customWidth="1"/>
    <col min="3" max="3" width="13.28515625" customWidth="1"/>
    <col min="4" max="4" width="13.42578125" customWidth="1"/>
    <col min="5" max="5" width="2.5703125" customWidth="1"/>
    <col min="6" max="6" width="11.7109375" customWidth="1"/>
    <col min="7" max="7" width="12.85546875" customWidth="1"/>
    <col min="8" max="8" width="14.5703125" customWidth="1"/>
  </cols>
  <sheetData>
    <row r="1" spans="2:8">
      <c r="B1" s="74" t="s">
        <v>0</v>
      </c>
      <c r="C1" s="75"/>
      <c r="D1" s="75"/>
      <c r="E1" s="75"/>
      <c r="F1" s="75"/>
      <c r="G1" s="75"/>
      <c r="H1" s="76"/>
    </row>
    <row r="2" spans="2:8">
      <c r="B2" s="16"/>
      <c r="C2" s="9"/>
      <c r="D2" s="9"/>
      <c r="E2" s="9"/>
      <c r="F2" s="9"/>
      <c r="G2" s="9"/>
      <c r="H2" s="77"/>
    </row>
    <row r="3" spans="2:8">
      <c r="B3" s="16" t="s">
        <v>1</v>
      </c>
      <c r="C3" s="73" t="s">
        <v>2</v>
      </c>
      <c r="D3" s="9"/>
      <c r="E3" s="9"/>
      <c r="F3" s="99" t="s">
        <v>3</v>
      </c>
      <c r="G3" s="94" t="s">
        <v>4</v>
      </c>
      <c r="H3" s="77"/>
    </row>
    <row r="4" spans="2:8">
      <c r="B4" s="16"/>
      <c r="C4" s="9"/>
      <c r="D4" s="9"/>
      <c r="E4" s="9"/>
      <c r="F4" s="99" t="s">
        <v>5</v>
      </c>
      <c r="G4" s="95">
        <v>46204</v>
      </c>
      <c r="H4" s="77"/>
    </row>
    <row r="5" spans="2:8">
      <c r="B5" s="16"/>
      <c r="C5" s="9"/>
      <c r="D5" s="9"/>
      <c r="E5" s="9"/>
      <c r="F5" s="9"/>
      <c r="G5" s="100" t="s">
        <v>6</v>
      </c>
      <c r="H5" s="77"/>
    </row>
    <row r="6" spans="2:8" ht="42" customHeight="1">
      <c r="B6" s="87"/>
      <c r="C6" s="88" t="s">
        <v>7</v>
      </c>
      <c r="D6" s="88" t="s">
        <v>8</v>
      </c>
      <c r="E6" s="88"/>
      <c r="F6" s="88" t="s">
        <v>9</v>
      </c>
      <c r="G6" s="88" t="s">
        <v>10</v>
      </c>
      <c r="H6" s="89" t="s">
        <v>11</v>
      </c>
    </row>
    <row r="7" spans="2:8">
      <c r="B7" s="16" t="s">
        <v>12</v>
      </c>
      <c r="C7" s="78">
        <f>'Last Year Actual'!O7</f>
        <v>1675500</v>
      </c>
      <c r="D7" s="78">
        <f>'Current Year Budget'!C8</f>
        <v>1685000</v>
      </c>
      <c r="E7" s="78"/>
      <c r="F7" s="78">
        <f>'Actuals and Projection'!C7</f>
        <v>1182222.2222222222</v>
      </c>
      <c r="G7" s="9"/>
      <c r="H7" s="90">
        <f>'Actuals and Projection'!N7-'Actuals and Projection'!C7</f>
        <v>288650</v>
      </c>
    </row>
    <row r="8" spans="2:8">
      <c r="B8" s="16" t="s">
        <v>13</v>
      </c>
      <c r="C8" s="78">
        <f>'Last Year Actual'!C17</f>
        <v>25000</v>
      </c>
      <c r="D8" s="78">
        <f>'Current Year Budget'!C18</f>
        <v>95000</v>
      </c>
      <c r="E8" s="78"/>
      <c r="F8" s="78">
        <f>'Actuals and Projection'!C17</f>
        <v>25000</v>
      </c>
      <c r="G8" s="9"/>
      <c r="H8" s="90">
        <f>'Actuals and Projection'!N17-'Actuals and Projection'!C17</f>
        <v>40000</v>
      </c>
    </row>
    <row r="9" spans="2:8">
      <c r="B9" s="79" t="s">
        <v>14</v>
      </c>
      <c r="C9" s="71">
        <f>SUM(C7:C8)</f>
        <v>1700500</v>
      </c>
      <c r="D9" s="71">
        <f>SUM(D7:D8)</f>
        <v>1780000</v>
      </c>
      <c r="E9" s="71"/>
      <c r="F9" s="71">
        <f>SUM(F7:F8)</f>
        <v>1207222.2222222222</v>
      </c>
      <c r="G9" s="70"/>
      <c r="H9" s="91"/>
    </row>
    <row r="10" spans="2:8">
      <c r="B10" s="16"/>
      <c r="C10" s="78"/>
      <c r="D10" s="78"/>
      <c r="E10" s="78"/>
      <c r="F10" s="78"/>
      <c r="G10" s="9"/>
      <c r="H10" s="90"/>
    </row>
    <row r="11" spans="2:8">
      <c r="B11" s="16" t="s">
        <v>15</v>
      </c>
      <c r="C11" s="78">
        <f>'Last Year Actual'!O27</f>
        <v>900000</v>
      </c>
      <c r="D11" s="78">
        <f>'Current Year Budget'!C28</f>
        <v>927000</v>
      </c>
      <c r="E11" s="78"/>
      <c r="F11" s="78">
        <f>'Actuals and Projection'!C27</f>
        <v>618000</v>
      </c>
      <c r="G11" s="9"/>
      <c r="H11" s="90">
        <f>'Actuals and Projection'!N27-'Actuals and Projection'!C27</f>
        <v>348000</v>
      </c>
    </row>
    <row r="12" spans="2:8">
      <c r="B12" s="16" t="s">
        <v>16</v>
      </c>
      <c r="C12" s="78">
        <f>'Last Year Actual'!O26-'Last Year Actual'!O27</f>
        <v>782000</v>
      </c>
      <c r="D12" s="78" t="e">
        <f>'Current Year Budget'!P27-'Current Year Budget'!P28</f>
        <v>#DIV/0!</v>
      </c>
      <c r="E12" s="78"/>
      <c r="F12" s="78">
        <f>'Actuals and Projection'!C26-'Actuals and Projection'!C27</f>
        <v>440840</v>
      </c>
      <c r="G12" s="9"/>
      <c r="H12" s="90">
        <f>('Actuals and Projection'!N26-'Actuals and Projection'!C26)-('Actuals and Projection'!N27-'Actuals and Projection'!C27)</f>
        <v>111199</v>
      </c>
    </row>
    <row r="13" spans="2:8">
      <c r="B13" s="80" t="s">
        <v>17</v>
      </c>
      <c r="C13" s="84">
        <f>SUM(C11:C12)</f>
        <v>1682000</v>
      </c>
      <c r="D13" s="84" t="e">
        <f>SUM(D11:D12)</f>
        <v>#DIV/0!</v>
      </c>
      <c r="E13" s="84"/>
      <c r="F13" s="84">
        <f>SUM(F11:F12)</f>
        <v>1058840</v>
      </c>
      <c r="G13" s="72"/>
      <c r="H13" s="92">
        <f>SUM(H11:H12)</f>
        <v>459199</v>
      </c>
    </row>
    <row r="14" spans="2:8">
      <c r="B14" s="16"/>
      <c r="C14" s="9"/>
      <c r="D14" s="9"/>
      <c r="E14" s="9"/>
      <c r="F14" s="9"/>
      <c r="G14" s="9"/>
      <c r="H14" s="90"/>
    </row>
    <row r="15" spans="2:8">
      <c r="B15" s="85" t="s">
        <v>18</v>
      </c>
      <c r="C15" s="93">
        <f>C9-C13</f>
        <v>18500</v>
      </c>
      <c r="D15" s="93" t="e">
        <f>D9-D13</f>
        <v>#DIV/0!</v>
      </c>
      <c r="E15" s="86"/>
      <c r="F15" s="93">
        <f>F9-F13</f>
        <v>148382.22222222225</v>
      </c>
      <c r="G15" s="93">
        <f>G9-G13</f>
        <v>0</v>
      </c>
      <c r="H15" s="96">
        <f>H9-H13</f>
        <v>-459199</v>
      </c>
    </row>
    <row r="16" spans="2:8">
      <c r="B16" s="16"/>
      <c r="C16" s="9"/>
      <c r="D16" s="9"/>
      <c r="E16" s="9"/>
      <c r="F16" s="9"/>
      <c r="G16" s="9"/>
      <c r="H16" s="77"/>
    </row>
    <row r="17" spans="2:8">
      <c r="B17" s="16" t="s">
        <v>19</v>
      </c>
      <c r="C17" s="9"/>
      <c r="D17" s="9"/>
      <c r="E17" s="9"/>
      <c r="F17" s="78">
        <f>'Cash Flow Projection'!D5</f>
        <v>156000</v>
      </c>
      <c r="G17" s="9"/>
      <c r="H17" s="77"/>
    </row>
    <row r="18" spans="2:8">
      <c r="B18" s="16" t="s">
        <v>20</v>
      </c>
      <c r="C18" s="9"/>
      <c r="D18" s="9"/>
      <c r="E18" s="9"/>
      <c r="F18" s="78">
        <f>'Cash Flow Projection'!M18</f>
        <v>25451</v>
      </c>
      <c r="G18" s="9"/>
      <c r="H18" s="77"/>
    </row>
    <row r="19" spans="2:8">
      <c r="B19" s="16" t="s">
        <v>21</v>
      </c>
      <c r="C19" s="9"/>
      <c r="D19" s="9"/>
      <c r="E19" s="9"/>
      <c r="F19" s="78">
        <f>F18-F17</f>
        <v>-130549</v>
      </c>
      <c r="G19" s="9"/>
      <c r="H19" s="77"/>
    </row>
    <row r="20" spans="2:8">
      <c r="B20" s="16" t="s">
        <v>22</v>
      </c>
      <c r="C20" s="9"/>
      <c r="D20" s="9"/>
      <c r="E20" s="9"/>
      <c r="F20" s="81">
        <f>'Cash Flow Projection'!M19</f>
        <v>0.5542477226649013</v>
      </c>
      <c r="G20" s="9"/>
      <c r="H20" s="77"/>
    </row>
    <row r="21" spans="2:8" ht="15.6" thickBot="1">
      <c r="B21" s="47"/>
      <c r="C21" s="82"/>
      <c r="D21" s="82"/>
      <c r="E21" s="82"/>
      <c r="F21" s="82"/>
      <c r="G21" s="82"/>
      <c r="H21" s="83"/>
    </row>
    <row r="24" spans="2:8">
      <c r="F24" t="s">
        <v>23</v>
      </c>
    </row>
  </sheetData>
  <printOptions horizontalCentered="1" verticalCentered="1"/>
  <pageMargins left="0.7" right="0.7" top="0.75" bottom="0.7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T44"/>
  <sheetViews>
    <sheetView showGridLines="0" zoomScale="70" zoomScaleNormal="70" workbookViewId="0">
      <selection activeCell="O27" sqref="O27"/>
    </sheetView>
  </sheetViews>
  <sheetFormatPr defaultColWidth="16.28515625" defaultRowHeight="12.95" customHeight="1"/>
  <cols>
    <col min="1" max="1" width="1.7109375" style="6" customWidth="1"/>
    <col min="2" max="2" width="31.7109375" style="6" customWidth="1"/>
    <col min="3" max="12" width="15" style="6" customWidth="1"/>
    <col min="13" max="13" width="16.42578125" style="6" customWidth="1"/>
    <col min="14" max="14" width="15" style="6" customWidth="1"/>
    <col min="15" max="15" width="16" style="6" customWidth="1"/>
    <col min="16" max="254" width="16.42578125" style="6" customWidth="1"/>
    <col min="255" max="16384" width="16.28515625" style="9"/>
  </cols>
  <sheetData>
    <row r="1" spans="1:254" ht="45" customHeight="1">
      <c r="B1" s="101" t="s">
        <v>24</v>
      </c>
      <c r="M1" s="102" t="s">
        <v>25</v>
      </c>
    </row>
    <row r="2" spans="1:254" s="8" customFormat="1" ht="17.100000000000001" customHeight="1">
      <c r="A2" s="111" t="s">
        <v>26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s="4" customFormat="1" ht="11.1" customHeight="1">
      <c r="B3" s="23" t="s">
        <v>27</v>
      </c>
    </row>
    <row r="4" spans="1:254" s="4" customFormat="1" ht="19.7" customHeight="1">
      <c r="A4" s="21"/>
      <c r="C4" s="22" t="s">
        <v>28</v>
      </c>
      <c r="D4" s="22" t="s">
        <v>29</v>
      </c>
      <c r="E4" s="22" t="s">
        <v>30</v>
      </c>
      <c r="F4" s="22" t="s">
        <v>31</v>
      </c>
      <c r="G4" s="22" t="s">
        <v>32</v>
      </c>
      <c r="H4" s="22" t="s">
        <v>33</v>
      </c>
      <c r="I4" s="22" t="s">
        <v>34</v>
      </c>
      <c r="J4" s="22" t="s">
        <v>35</v>
      </c>
      <c r="K4" s="22" t="s">
        <v>36</v>
      </c>
      <c r="L4" s="22" t="s">
        <v>37</v>
      </c>
      <c r="M4" s="22" t="s">
        <v>38</v>
      </c>
      <c r="N4" s="22" t="s">
        <v>39</v>
      </c>
      <c r="O4" s="103" t="s">
        <v>40</v>
      </c>
    </row>
    <row r="5" spans="1:254" ht="5.45" customHeight="1" thickBot="1">
      <c r="A5" s="10"/>
      <c r="B5" s="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</row>
    <row r="6" spans="1:254" ht="19.7" customHeight="1">
      <c r="A6" s="14" t="s">
        <v>41</v>
      </c>
      <c r="B6" s="15"/>
      <c r="C6" s="29">
        <f t="shared" ref="C6:O6" si="0">C7+C17</f>
        <v>50500</v>
      </c>
      <c r="D6" s="29">
        <f t="shared" si="0"/>
        <v>250000</v>
      </c>
      <c r="E6" s="29">
        <f t="shared" si="0"/>
        <v>500000</v>
      </c>
      <c r="F6" s="29">
        <f t="shared" si="0"/>
        <v>0</v>
      </c>
      <c r="G6" s="29">
        <f t="shared" si="0"/>
        <v>250000</v>
      </c>
      <c r="H6" s="29">
        <f t="shared" si="0"/>
        <v>25000</v>
      </c>
      <c r="I6" s="29">
        <f t="shared" si="0"/>
        <v>0</v>
      </c>
      <c r="J6" s="29">
        <f t="shared" si="0"/>
        <v>200000</v>
      </c>
      <c r="K6" s="29">
        <f t="shared" si="0"/>
        <v>75000</v>
      </c>
      <c r="L6" s="29">
        <f t="shared" si="0"/>
        <v>150000</v>
      </c>
      <c r="M6" s="30">
        <f t="shared" si="0"/>
        <v>270000</v>
      </c>
      <c r="N6" s="29">
        <f t="shared" si="0"/>
        <v>0</v>
      </c>
      <c r="O6" s="31">
        <f t="shared" si="0"/>
        <v>1770500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</row>
    <row r="7" spans="1:254" s="4" customFormat="1" ht="19.5" customHeight="1">
      <c r="A7" s="37"/>
      <c r="B7" s="24" t="s">
        <v>42</v>
      </c>
      <c r="C7" s="7">
        <f t="shared" ref="C7:O7" si="1">SUM(C8:C15)</f>
        <v>25500</v>
      </c>
      <c r="D7" s="7">
        <f t="shared" si="1"/>
        <v>250000</v>
      </c>
      <c r="E7" s="7">
        <f t="shared" si="1"/>
        <v>500000</v>
      </c>
      <c r="F7" s="7">
        <f t="shared" si="1"/>
        <v>0</v>
      </c>
      <c r="G7" s="7">
        <f t="shared" si="1"/>
        <v>250000</v>
      </c>
      <c r="H7" s="7">
        <f t="shared" si="1"/>
        <v>25000</v>
      </c>
      <c r="I7" s="7">
        <f t="shared" si="1"/>
        <v>0</v>
      </c>
      <c r="J7" s="7">
        <f t="shared" si="1"/>
        <v>200000</v>
      </c>
      <c r="K7" s="7">
        <f t="shared" si="1"/>
        <v>75000</v>
      </c>
      <c r="L7" s="7">
        <f t="shared" si="1"/>
        <v>150000</v>
      </c>
      <c r="M7" s="7">
        <f t="shared" si="1"/>
        <v>200000</v>
      </c>
      <c r="N7" s="7">
        <f t="shared" si="1"/>
        <v>0</v>
      </c>
      <c r="O7" s="32">
        <f t="shared" si="1"/>
        <v>1675500</v>
      </c>
    </row>
    <row r="8" spans="1:254" ht="19.5" customHeight="1">
      <c r="A8" s="38"/>
      <c r="B8" s="25" t="s">
        <v>43</v>
      </c>
      <c r="C8" s="19">
        <v>0</v>
      </c>
      <c r="D8" s="19">
        <v>250000</v>
      </c>
      <c r="E8" s="19"/>
      <c r="F8" s="19"/>
      <c r="G8" s="19">
        <v>250000</v>
      </c>
      <c r="H8" s="19"/>
      <c r="I8" s="19"/>
      <c r="J8" s="19">
        <v>200000</v>
      </c>
      <c r="K8" s="19"/>
      <c r="L8" s="19"/>
      <c r="M8" s="19">
        <v>200000</v>
      </c>
      <c r="N8" s="19"/>
      <c r="O8" s="33">
        <f t="shared" ref="O8:O15" si="2">SUM(C8:N8)</f>
        <v>900000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</row>
    <row r="9" spans="1:254" ht="19.5" customHeight="1">
      <c r="A9" s="38"/>
      <c r="B9" s="25" t="s">
        <v>44</v>
      </c>
      <c r="C9" s="19">
        <v>0</v>
      </c>
      <c r="D9" s="19"/>
      <c r="E9" s="19">
        <v>500000</v>
      </c>
      <c r="F9" s="19"/>
      <c r="G9" s="19"/>
      <c r="H9" s="19"/>
      <c r="I9" s="19"/>
      <c r="J9" s="19"/>
      <c r="K9" s="19"/>
      <c r="L9" s="19"/>
      <c r="M9" s="19"/>
      <c r="N9" s="19"/>
      <c r="O9" s="33">
        <f t="shared" si="2"/>
        <v>500000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</row>
    <row r="10" spans="1:254" ht="19.5" customHeight="1">
      <c r="A10" s="38"/>
      <c r="B10" s="25" t="s">
        <v>45</v>
      </c>
      <c r="C10" s="19">
        <v>0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33">
        <f t="shared" si="2"/>
        <v>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</row>
    <row r="11" spans="1:254" ht="19.5" customHeight="1">
      <c r="A11" s="16"/>
      <c r="B11" s="12" t="s">
        <v>46</v>
      </c>
      <c r="C11" s="19">
        <v>500</v>
      </c>
      <c r="D11" s="19"/>
      <c r="E11" s="19"/>
      <c r="F11" s="19"/>
      <c r="G11" s="19"/>
      <c r="H11" s="19">
        <v>25000</v>
      </c>
      <c r="I11" s="19"/>
      <c r="J11" s="19"/>
      <c r="K11" s="19"/>
      <c r="L11" s="19"/>
      <c r="M11" s="19"/>
      <c r="N11" s="19"/>
      <c r="O11" s="33">
        <f t="shared" si="2"/>
        <v>25500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</row>
    <row r="12" spans="1:254" ht="19.5" customHeight="1">
      <c r="A12" s="39"/>
      <c r="B12" s="26" t="s">
        <v>47</v>
      </c>
      <c r="C12" s="19">
        <v>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33">
        <f t="shared" si="2"/>
        <v>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</row>
    <row r="13" spans="1:254" ht="19.5" customHeight="1">
      <c r="A13" s="39"/>
      <c r="B13" s="26" t="s">
        <v>48</v>
      </c>
      <c r="C13" s="19">
        <v>0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33">
        <f t="shared" si="2"/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</row>
    <row r="14" spans="1:254" ht="19.5" customHeight="1">
      <c r="A14" s="40"/>
      <c r="B14" s="27" t="s">
        <v>49</v>
      </c>
      <c r="C14" s="19">
        <v>0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33">
        <f t="shared" si="2"/>
        <v>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</row>
    <row r="15" spans="1:254" ht="19.5" customHeight="1">
      <c r="A15" s="38"/>
      <c r="B15" s="104" t="s">
        <v>50</v>
      </c>
      <c r="C15" s="19">
        <v>25000</v>
      </c>
      <c r="D15" s="19"/>
      <c r="E15" s="19"/>
      <c r="F15" s="19"/>
      <c r="G15" s="19"/>
      <c r="H15" s="19"/>
      <c r="I15" s="19"/>
      <c r="J15" s="19"/>
      <c r="K15" s="19">
        <v>75000</v>
      </c>
      <c r="L15" s="19">
        <v>150000</v>
      </c>
      <c r="M15" s="19"/>
      <c r="N15" s="19"/>
      <c r="O15" s="33">
        <f t="shared" si="2"/>
        <v>250000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</row>
    <row r="16" spans="1:254" ht="3.75" customHeight="1">
      <c r="A16" s="16"/>
      <c r="B16" s="10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254" s="4" customFormat="1" ht="19.5" customHeight="1">
      <c r="A17" s="28"/>
      <c r="B17" s="11" t="s">
        <v>51</v>
      </c>
      <c r="C17" s="7">
        <f t="shared" ref="C17:O17" si="3">SUM(C18:C24)</f>
        <v>25000</v>
      </c>
      <c r="D17" s="7">
        <f t="shared" si="3"/>
        <v>0</v>
      </c>
      <c r="E17" s="7">
        <f t="shared" si="3"/>
        <v>0</v>
      </c>
      <c r="F17" s="7">
        <f t="shared" si="3"/>
        <v>0</v>
      </c>
      <c r="G17" s="7">
        <f t="shared" si="3"/>
        <v>0</v>
      </c>
      <c r="H17" s="7">
        <f t="shared" si="3"/>
        <v>0</v>
      </c>
      <c r="I17" s="7">
        <f t="shared" si="3"/>
        <v>0</v>
      </c>
      <c r="J17" s="7">
        <f t="shared" si="3"/>
        <v>0</v>
      </c>
      <c r="K17" s="7">
        <f t="shared" si="3"/>
        <v>0</v>
      </c>
      <c r="L17" s="7">
        <f t="shared" si="3"/>
        <v>0</v>
      </c>
      <c r="M17" s="7">
        <f t="shared" si="3"/>
        <v>70000</v>
      </c>
      <c r="N17" s="7">
        <f t="shared" si="3"/>
        <v>0</v>
      </c>
      <c r="O17" s="32">
        <f t="shared" si="3"/>
        <v>95000</v>
      </c>
    </row>
    <row r="18" spans="1:254" ht="19.5" customHeight="1">
      <c r="A18" s="38"/>
      <c r="B18" s="25" t="s">
        <v>52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33">
        <f t="shared" ref="O18:O24" si="4">SUM(C18:N18)</f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pans="1:254" ht="19.5" customHeight="1">
      <c r="A19" s="16"/>
      <c r="B19" s="12" t="s">
        <v>53</v>
      </c>
      <c r="C19" s="19">
        <v>25000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33">
        <f t="shared" si="4"/>
        <v>25000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pans="1:254" ht="19.5" customHeight="1">
      <c r="A20" s="38"/>
      <c r="B20" s="25" t="s">
        <v>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>
        <v>70000</v>
      </c>
      <c r="N20" s="19"/>
      <c r="O20" s="33">
        <f t="shared" si="4"/>
        <v>70000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pans="1:254" ht="19.5" customHeight="1">
      <c r="A21" s="16"/>
      <c r="B21" s="105" t="s">
        <v>55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33">
        <f t="shared" si="4"/>
        <v>0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</row>
    <row r="22" spans="1:254" ht="19.5" customHeight="1">
      <c r="A22" s="38"/>
      <c r="B22" s="104" t="s">
        <v>56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33">
        <f t="shared" si="4"/>
        <v>0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</row>
    <row r="23" spans="1:254" ht="19.5" customHeight="1">
      <c r="A23" s="38"/>
      <c r="B23" s="25" t="s">
        <v>57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33">
        <f t="shared" si="4"/>
        <v>0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</row>
    <row r="24" spans="1:254" ht="19.5" customHeight="1" thickBot="1">
      <c r="A24" s="17"/>
      <c r="B24" s="18" t="s">
        <v>58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6">
        <f t="shared" si="4"/>
        <v>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</row>
    <row r="25" spans="1:254" ht="11.85" customHeight="1" thickBo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pans="1:254" ht="19.5" customHeight="1">
      <c r="A26" s="43" t="s">
        <v>59</v>
      </c>
      <c r="B26" s="54"/>
      <c r="C26" s="44">
        <f t="shared" ref="C26:O26" si="5">SUM(C27:C38)</f>
        <v>128500</v>
      </c>
      <c r="D26" s="44">
        <f t="shared" si="5"/>
        <v>128500</v>
      </c>
      <c r="E26" s="44">
        <f t="shared" si="5"/>
        <v>128500</v>
      </c>
      <c r="F26" s="44">
        <f t="shared" si="5"/>
        <v>128500</v>
      </c>
      <c r="G26" s="44">
        <f t="shared" si="5"/>
        <v>128500</v>
      </c>
      <c r="H26" s="44">
        <f t="shared" si="5"/>
        <v>128500</v>
      </c>
      <c r="I26" s="44">
        <f t="shared" si="5"/>
        <v>128500</v>
      </c>
      <c r="J26" s="44">
        <f t="shared" si="5"/>
        <v>128500</v>
      </c>
      <c r="K26" s="44">
        <f t="shared" si="5"/>
        <v>193500</v>
      </c>
      <c r="L26" s="44">
        <f t="shared" si="5"/>
        <v>203500</v>
      </c>
      <c r="M26" s="44">
        <f t="shared" si="5"/>
        <v>128500</v>
      </c>
      <c r="N26" s="44">
        <f t="shared" si="5"/>
        <v>128500</v>
      </c>
      <c r="O26" s="45">
        <f t="shared" si="5"/>
        <v>1682000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pans="1:254" ht="19.5" customHeight="1">
      <c r="A27" s="38"/>
      <c r="B27" s="25" t="s">
        <v>60</v>
      </c>
      <c r="C27" s="3">
        <v>75000</v>
      </c>
      <c r="D27" s="3">
        <v>75000</v>
      </c>
      <c r="E27" s="3">
        <v>75000</v>
      </c>
      <c r="F27" s="3">
        <v>75000</v>
      </c>
      <c r="G27" s="3">
        <v>75000</v>
      </c>
      <c r="H27" s="3">
        <v>75000</v>
      </c>
      <c r="I27" s="3">
        <v>75000</v>
      </c>
      <c r="J27" s="3">
        <v>75000</v>
      </c>
      <c r="K27" s="3">
        <v>75000</v>
      </c>
      <c r="L27" s="3">
        <v>75000</v>
      </c>
      <c r="M27" s="3">
        <v>75000</v>
      </c>
      <c r="N27" s="3">
        <v>75000</v>
      </c>
      <c r="O27" s="46">
        <f t="shared" ref="O27:O38" si="6">SUM(C27:N27)</f>
        <v>900000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pans="1:254" ht="19.5" customHeight="1">
      <c r="A28" s="38"/>
      <c r="B28" s="25" t="s">
        <v>61</v>
      </c>
      <c r="C28" s="3">
        <v>25000</v>
      </c>
      <c r="D28" s="3">
        <v>25000</v>
      </c>
      <c r="E28" s="3">
        <v>25000</v>
      </c>
      <c r="F28" s="3">
        <v>25000</v>
      </c>
      <c r="G28" s="3">
        <v>25000</v>
      </c>
      <c r="H28" s="3">
        <v>25000</v>
      </c>
      <c r="I28" s="3">
        <v>25000</v>
      </c>
      <c r="J28" s="3">
        <v>25000</v>
      </c>
      <c r="K28" s="3">
        <v>25000</v>
      </c>
      <c r="L28" s="3">
        <v>25000</v>
      </c>
      <c r="M28" s="3">
        <v>25000</v>
      </c>
      <c r="N28" s="3">
        <v>25000</v>
      </c>
      <c r="O28" s="46">
        <f t="shared" si="6"/>
        <v>300000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pans="1:254" ht="19.5" customHeight="1">
      <c r="A29" s="38"/>
      <c r="B29" s="25" t="s">
        <v>62</v>
      </c>
      <c r="C29" s="3">
        <v>15000</v>
      </c>
      <c r="D29" s="3">
        <v>15000</v>
      </c>
      <c r="E29" s="3">
        <v>15000</v>
      </c>
      <c r="F29" s="3">
        <v>15000</v>
      </c>
      <c r="G29" s="3">
        <v>15000</v>
      </c>
      <c r="H29" s="3">
        <v>15000</v>
      </c>
      <c r="I29" s="3">
        <v>15000</v>
      </c>
      <c r="J29" s="3">
        <v>15000</v>
      </c>
      <c r="K29" s="3">
        <v>15000</v>
      </c>
      <c r="L29" s="3">
        <v>15000</v>
      </c>
      <c r="M29" s="3">
        <v>15000</v>
      </c>
      <c r="N29" s="3">
        <v>15000</v>
      </c>
      <c r="O29" s="46">
        <f t="shared" si="6"/>
        <v>180000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spans="1:254" ht="19.5" customHeight="1">
      <c r="A30" s="38"/>
      <c r="B30" s="25" t="s">
        <v>63</v>
      </c>
      <c r="C30" s="3">
        <v>3500</v>
      </c>
      <c r="D30" s="3">
        <v>3500</v>
      </c>
      <c r="E30" s="3">
        <v>3500</v>
      </c>
      <c r="F30" s="3">
        <v>3500</v>
      </c>
      <c r="G30" s="3">
        <v>3500</v>
      </c>
      <c r="H30" s="3">
        <v>3500</v>
      </c>
      <c r="I30" s="3">
        <v>3500</v>
      </c>
      <c r="J30" s="3">
        <v>3500</v>
      </c>
      <c r="K30" s="3">
        <v>3500</v>
      </c>
      <c r="L30" s="3">
        <v>3500</v>
      </c>
      <c r="M30" s="3">
        <v>3500</v>
      </c>
      <c r="N30" s="3">
        <v>3500</v>
      </c>
      <c r="O30" s="46">
        <f t="shared" si="6"/>
        <v>42000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spans="1:254" ht="19.5" customHeight="1">
      <c r="A31" s="38"/>
      <c r="B31" s="104" t="s">
        <v>64</v>
      </c>
      <c r="C31" s="3"/>
      <c r="D31" s="3"/>
      <c r="E31" s="3"/>
      <c r="F31" s="3"/>
      <c r="G31" s="3"/>
      <c r="H31" s="3"/>
      <c r="I31" s="3"/>
      <c r="J31" s="3"/>
      <c r="K31" s="3"/>
      <c r="L31" s="3">
        <v>75000</v>
      </c>
      <c r="M31" s="3"/>
      <c r="N31" s="3"/>
      <c r="O31" s="46">
        <f t="shared" si="6"/>
        <v>75000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pans="1:254" ht="19.5" customHeight="1">
      <c r="A32" s="38"/>
      <c r="B32" s="104" t="s">
        <v>65</v>
      </c>
      <c r="C32" s="3">
        <v>3500</v>
      </c>
      <c r="D32" s="3">
        <v>3500</v>
      </c>
      <c r="E32" s="3">
        <v>3500</v>
      </c>
      <c r="F32" s="3">
        <v>3500</v>
      </c>
      <c r="G32" s="3">
        <v>3500</v>
      </c>
      <c r="H32" s="3">
        <v>3500</v>
      </c>
      <c r="I32" s="3">
        <v>3500</v>
      </c>
      <c r="J32" s="3">
        <v>3500</v>
      </c>
      <c r="K32" s="3">
        <v>3500</v>
      </c>
      <c r="L32" s="3">
        <v>3500</v>
      </c>
      <c r="M32" s="3">
        <v>3500</v>
      </c>
      <c r="N32" s="3">
        <v>3500</v>
      </c>
      <c r="O32" s="46">
        <f t="shared" si="6"/>
        <v>42000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spans="1:254" ht="19.5" customHeight="1">
      <c r="A33" s="38"/>
      <c r="B33" s="104" t="s">
        <v>66</v>
      </c>
      <c r="C33" s="3"/>
      <c r="D33" s="3"/>
      <c r="E33" s="3"/>
      <c r="F33" s="3"/>
      <c r="G33" s="3"/>
      <c r="H33" s="3"/>
      <c r="I33" s="3"/>
      <c r="J33" s="3"/>
      <c r="K33" s="3">
        <v>65000</v>
      </c>
      <c r="L33" s="3"/>
      <c r="M33" s="3"/>
      <c r="N33" s="3"/>
      <c r="O33" s="46">
        <f t="shared" si="6"/>
        <v>65000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4" ht="19.5" customHeight="1">
      <c r="A34" s="38"/>
      <c r="B34" s="104" t="s">
        <v>67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6">
        <f t="shared" si="6"/>
        <v>0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</row>
    <row r="35" spans="1:254" ht="19.5" customHeight="1">
      <c r="A35" s="38"/>
      <c r="B35" s="25" t="s">
        <v>68</v>
      </c>
      <c r="C35" s="3">
        <v>6500</v>
      </c>
      <c r="D35" s="3">
        <v>6500</v>
      </c>
      <c r="E35" s="3">
        <v>6500</v>
      </c>
      <c r="F35" s="3">
        <v>6500</v>
      </c>
      <c r="G35" s="3">
        <v>6500</v>
      </c>
      <c r="H35" s="3">
        <v>6500</v>
      </c>
      <c r="I35" s="3">
        <v>6500</v>
      </c>
      <c r="J35" s="3">
        <v>6500</v>
      </c>
      <c r="K35" s="3">
        <v>6500</v>
      </c>
      <c r="L35" s="3">
        <v>6500</v>
      </c>
      <c r="M35" s="3">
        <v>6500</v>
      </c>
      <c r="N35" s="3">
        <v>6500</v>
      </c>
      <c r="O35" s="46">
        <f t="shared" si="6"/>
        <v>78000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</row>
    <row r="36" spans="1:254" ht="19.5" customHeight="1">
      <c r="A36" s="38"/>
      <c r="B36" s="25" t="s">
        <v>69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6">
        <f t="shared" si="6"/>
        <v>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</row>
    <row r="37" spans="1:254" ht="26.85" customHeight="1">
      <c r="A37" s="38"/>
      <c r="B37" s="106" t="s">
        <v>70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6">
        <f t="shared" si="6"/>
        <v>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pans="1:254" ht="19.5" customHeight="1" thickBot="1">
      <c r="A38" s="47"/>
      <c r="B38" s="55" t="s">
        <v>16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9">
        <f t="shared" si="6"/>
        <v>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4" ht="11.1" customHeight="1" thickBot="1"/>
    <row r="40" spans="1:254" ht="24" customHeight="1" thickBot="1">
      <c r="A40" s="53"/>
      <c r="B40" s="50" t="s">
        <v>18</v>
      </c>
      <c r="C40" s="51">
        <f t="shared" ref="C40:O40" si="7">C6-C26</f>
        <v>-78000</v>
      </c>
      <c r="D40" s="51">
        <f t="shared" si="7"/>
        <v>121500</v>
      </c>
      <c r="E40" s="51">
        <f t="shared" si="7"/>
        <v>371500</v>
      </c>
      <c r="F40" s="51">
        <f t="shared" si="7"/>
        <v>-128500</v>
      </c>
      <c r="G40" s="51">
        <f t="shared" si="7"/>
        <v>121500</v>
      </c>
      <c r="H40" s="51">
        <f t="shared" si="7"/>
        <v>-103500</v>
      </c>
      <c r="I40" s="51">
        <f t="shared" si="7"/>
        <v>-128500</v>
      </c>
      <c r="J40" s="51">
        <f t="shared" si="7"/>
        <v>71500</v>
      </c>
      <c r="K40" s="51">
        <f t="shared" si="7"/>
        <v>-118500</v>
      </c>
      <c r="L40" s="51">
        <f t="shared" si="7"/>
        <v>-53500</v>
      </c>
      <c r="M40" s="51">
        <f t="shared" si="7"/>
        <v>141500</v>
      </c>
      <c r="N40" s="51">
        <f t="shared" si="7"/>
        <v>-128500</v>
      </c>
      <c r="O40" s="52">
        <f t="shared" si="7"/>
        <v>88500</v>
      </c>
    </row>
    <row r="41" spans="1:254" ht="12.95" customHeight="1">
      <c r="B41" s="13" t="s">
        <v>71</v>
      </c>
    </row>
    <row r="43" spans="1:254" ht="18.2" customHeight="1">
      <c r="B43" s="41" t="s">
        <v>72</v>
      </c>
    </row>
    <row r="44" spans="1:254" ht="12.95" customHeight="1">
      <c r="B44" s="97" t="s">
        <v>73</v>
      </c>
    </row>
  </sheetData>
  <mergeCells count="1">
    <mergeCell ref="A2:N2"/>
  </mergeCells>
  <pageMargins left="0.5" right="0.5" top="0.5" bottom="0.5" header="0.25" footer="0.25"/>
  <pageSetup scale="56" orientation="landscape" r:id="rId1"/>
  <headerFooter>
    <oddFooter>&amp;C&amp;"Helvetica Neue,Regular"&amp;12&amp;K000000&amp;P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U44"/>
  <sheetViews>
    <sheetView showGridLines="0" zoomScale="70" zoomScaleNormal="70" workbookViewId="0">
      <selection activeCell="F5" sqref="F5"/>
    </sheetView>
  </sheetViews>
  <sheetFormatPr defaultColWidth="16.28515625" defaultRowHeight="12.95" customHeight="1"/>
  <cols>
    <col min="1" max="1" width="1.7109375" style="6" customWidth="1"/>
    <col min="2" max="2" width="31.7109375" style="6" customWidth="1"/>
    <col min="3" max="3" width="16.140625" style="6" customWidth="1"/>
    <col min="4" max="15" width="15" style="6" customWidth="1"/>
    <col min="16" max="16" width="16" style="6" customWidth="1"/>
    <col min="17" max="255" width="16.42578125" style="6" customWidth="1"/>
    <col min="256" max="16384" width="16.28515625" style="9"/>
  </cols>
  <sheetData>
    <row r="1" spans="1:255" ht="45.6" customHeight="1">
      <c r="B1" s="101" t="s">
        <v>24</v>
      </c>
      <c r="C1" s="42"/>
      <c r="N1" s="102" t="s">
        <v>25</v>
      </c>
    </row>
    <row r="2" spans="1:255" s="8" customFormat="1" ht="17.100000000000001" customHeight="1">
      <c r="A2" s="111" t="s">
        <v>74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s="4" customFormat="1" ht="27" customHeight="1">
      <c r="B3" s="23" t="s">
        <v>75</v>
      </c>
      <c r="C3" s="20"/>
    </row>
    <row r="4" spans="1:255" s="4" customFormat="1" ht="27" customHeight="1">
      <c r="B4" s="23" t="s">
        <v>76</v>
      </c>
      <c r="C4" s="20"/>
    </row>
    <row r="5" spans="1:255" s="4" customFormat="1" ht="19.7" customHeight="1">
      <c r="A5" s="21"/>
      <c r="C5" s="57" t="s">
        <v>77</v>
      </c>
      <c r="D5" s="22" t="str">
        <f>'Last Year Actual'!C4</f>
        <v>July</v>
      </c>
      <c r="E5" s="22" t="str">
        <f>'Last Year Actual'!D4</f>
        <v>Aug</v>
      </c>
      <c r="F5" s="22" t="str">
        <f>'Last Year Actual'!E4</f>
        <v>Sept</v>
      </c>
      <c r="G5" s="22" t="str">
        <f>'Last Year Actual'!F4</f>
        <v>Oct</v>
      </c>
      <c r="H5" s="22" t="str">
        <f>'Last Year Actual'!G4</f>
        <v>Nov</v>
      </c>
      <c r="I5" s="22" t="str">
        <f>'Last Year Actual'!H4</f>
        <v>Dec</v>
      </c>
      <c r="J5" s="22" t="str">
        <f>'Last Year Actual'!I4</f>
        <v>Jan</v>
      </c>
      <c r="K5" s="22" t="str">
        <f>'Last Year Actual'!J4</f>
        <v>Feb</v>
      </c>
      <c r="L5" s="22" t="str">
        <f>'Last Year Actual'!K4</f>
        <v>Mar</v>
      </c>
      <c r="M5" s="22" t="str">
        <f>'Last Year Actual'!L4</f>
        <v>Apr</v>
      </c>
      <c r="N5" s="22" t="str">
        <f>'Last Year Actual'!M4</f>
        <v>May</v>
      </c>
      <c r="O5" s="22" t="str">
        <f>'Last Year Actual'!N4</f>
        <v>June</v>
      </c>
      <c r="P5" s="103" t="s">
        <v>40</v>
      </c>
    </row>
    <row r="6" spans="1:255" ht="5.45" customHeight="1" thickBot="1">
      <c r="A6" s="10"/>
      <c r="B6" s="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ht="19.7" customHeight="1">
      <c r="A7" s="14" t="s">
        <v>41</v>
      </c>
      <c r="B7" s="15"/>
      <c r="C7" s="29">
        <f>C8+C18</f>
        <v>1780000</v>
      </c>
      <c r="D7" s="29" t="e">
        <f t="shared" ref="D7:P7" si="0">D8+D18</f>
        <v>#DIV/0!</v>
      </c>
      <c r="E7" s="29" t="e">
        <f t="shared" si="0"/>
        <v>#DIV/0!</v>
      </c>
      <c r="F7" s="29" t="e">
        <f t="shared" si="0"/>
        <v>#DIV/0!</v>
      </c>
      <c r="G7" s="29" t="e">
        <f t="shared" si="0"/>
        <v>#DIV/0!</v>
      </c>
      <c r="H7" s="29" t="e">
        <f t="shared" si="0"/>
        <v>#DIV/0!</v>
      </c>
      <c r="I7" s="29" t="e">
        <f t="shared" si="0"/>
        <v>#DIV/0!</v>
      </c>
      <c r="J7" s="29" t="e">
        <f t="shared" si="0"/>
        <v>#DIV/0!</v>
      </c>
      <c r="K7" s="29" t="e">
        <f t="shared" si="0"/>
        <v>#DIV/0!</v>
      </c>
      <c r="L7" s="29" t="e">
        <f t="shared" si="0"/>
        <v>#DIV/0!</v>
      </c>
      <c r="M7" s="29" t="e">
        <f t="shared" si="0"/>
        <v>#DIV/0!</v>
      </c>
      <c r="N7" s="30" t="e">
        <f t="shared" si="0"/>
        <v>#DIV/0!</v>
      </c>
      <c r="O7" s="29" t="e">
        <f t="shared" si="0"/>
        <v>#DIV/0!</v>
      </c>
      <c r="P7" s="31" t="e">
        <f t="shared" si="0"/>
        <v>#DIV/0!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spans="1:255" s="4" customFormat="1" ht="19.5" customHeight="1">
      <c r="A8" s="37"/>
      <c r="B8" s="24" t="s">
        <v>42</v>
      </c>
      <c r="C8" s="7">
        <f>SUM(C9:C16)</f>
        <v>1685000</v>
      </c>
      <c r="D8" s="7" t="e">
        <f t="shared" ref="D8:P8" si="1">SUM(D9:D16)</f>
        <v>#DIV/0!</v>
      </c>
      <c r="E8" s="7" t="e">
        <f t="shared" si="1"/>
        <v>#DIV/0!</v>
      </c>
      <c r="F8" s="7" t="e">
        <f t="shared" si="1"/>
        <v>#DIV/0!</v>
      </c>
      <c r="G8" s="7" t="e">
        <f t="shared" si="1"/>
        <v>#DIV/0!</v>
      </c>
      <c r="H8" s="7" t="e">
        <f t="shared" si="1"/>
        <v>#DIV/0!</v>
      </c>
      <c r="I8" s="7" t="e">
        <f t="shared" si="1"/>
        <v>#DIV/0!</v>
      </c>
      <c r="J8" s="7" t="e">
        <f t="shared" si="1"/>
        <v>#DIV/0!</v>
      </c>
      <c r="K8" s="7" t="e">
        <f t="shared" si="1"/>
        <v>#DIV/0!</v>
      </c>
      <c r="L8" s="7" t="e">
        <f t="shared" si="1"/>
        <v>#DIV/0!</v>
      </c>
      <c r="M8" s="7" t="e">
        <f t="shared" si="1"/>
        <v>#DIV/0!</v>
      </c>
      <c r="N8" s="7" t="e">
        <f t="shared" si="1"/>
        <v>#DIV/0!</v>
      </c>
      <c r="O8" s="7" t="e">
        <f t="shared" si="1"/>
        <v>#DIV/0!</v>
      </c>
      <c r="P8" s="32" t="e">
        <f t="shared" si="1"/>
        <v>#DIV/0!</v>
      </c>
    </row>
    <row r="9" spans="1:255" ht="19.5" customHeight="1">
      <c r="A9" s="38"/>
      <c r="B9" s="25" t="s">
        <v>43</v>
      </c>
      <c r="C9" s="19">
        <v>800000</v>
      </c>
      <c r="D9" s="56">
        <f>$C9*('Last Year Actual'!C8/'Last Year Actual'!$O8)</f>
        <v>0</v>
      </c>
      <c r="E9" s="56">
        <f>$C9*('Last Year Actual'!D8/'Last Year Actual'!$O8)</f>
        <v>222222.22222222222</v>
      </c>
      <c r="F9" s="56">
        <f>$C9*('Last Year Actual'!E8/'Last Year Actual'!$O8)</f>
        <v>0</v>
      </c>
      <c r="G9" s="56">
        <f>$C9*('Last Year Actual'!F8/'Last Year Actual'!$O8)</f>
        <v>0</v>
      </c>
      <c r="H9" s="56">
        <f>$C9*('Last Year Actual'!G8/'Last Year Actual'!$O8)</f>
        <v>222222.22222222222</v>
      </c>
      <c r="I9" s="56">
        <f>$C9*('Last Year Actual'!H8/'Last Year Actual'!$O8)</f>
        <v>0</v>
      </c>
      <c r="J9" s="56">
        <f>$C9*('Last Year Actual'!I8/'Last Year Actual'!$O8)</f>
        <v>0</v>
      </c>
      <c r="K9" s="56">
        <f>$C9*('Last Year Actual'!J8/'Last Year Actual'!$O8)</f>
        <v>177777.77777777778</v>
      </c>
      <c r="L9" s="56">
        <f>$C9*('Last Year Actual'!K8/'Last Year Actual'!$O8)</f>
        <v>0</v>
      </c>
      <c r="M9" s="56">
        <f>$C9*('Last Year Actual'!L8/'Last Year Actual'!$O8)</f>
        <v>0</v>
      </c>
      <c r="N9" s="56">
        <f>$C9*('Last Year Actual'!M8/'Last Year Actual'!$O8)</f>
        <v>177777.77777777778</v>
      </c>
      <c r="O9" s="56">
        <f>$C9*('Last Year Actual'!N8/'Last Year Actual'!$O8)</f>
        <v>0</v>
      </c>
      <c r="P9" s="33">
        <f>SUM(D9:O9)</f>
        <v>800000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9.5" customHeight="1">
      <c r="A10" s="38"/>
      <c r="B10" s="25" t="s">
        <v>44</v>
      </c>
      <c r="C10" s="19">
        <f>'Last Year Actual'!O9</f>
        <v>500000</v>
      </c>
      <c r="D10" s="56">
        <f>$C10*('Last Year Actual'!C9/'Last Year Actual'!$O9)</f>
        <v>0</v>
      </c>
      <c r="E10" s="56">
        <f>$C10*('Last Year Actual'!D9/'Last Year Actual'!$O9)</f>
        <v>0</v>
      </c>
      <c r="F10" s="56">
        <f>$C10*('Last Year Actual'!E9/'Last Year Actual'!$O9)</f>
        <v>500000</v>
      </c>
      <c r="G10" s="56">
        <f>$C10*('Last Year Actual'!F9/'Last Year Actual'!$O9)</f>
        <v>0</v>
      </c>
      <c r="H10" s="56">
        <f>$C10*('Last Year Actual'!G9/'Last Year Actual'!$O9)</f>
        <v>0</v>
      </c>
      <c r="I10" s="56">
        <f>$C10*('Last Year Actual'!H9/'Last Year Actual'!$O9)</f>
        <v>0</v>
      </c>
      <c r="J10" s="56">
        <f>$C10*('Last Year Actual'!I9/'Last Year Actual'!$O9)</f>
        <v>0</v>
      </c>
      <c r="K10" s="56">
        <f>$C10*('Last Year Actual'!J9/'Last Year Actual'!$O9)</f>
        <v>0</v>
      </c>
      <c r="L10" s="56">
        <f>$C10*('Last Year Actual'!K9/'Last Year Actual'!$O9)</f>
        <v>0</v>
      </c>
      <c r="M10" s="56">
        <f>$C10*('Last Year Actual'!L9/'Last Year Actual'!$O9)</f>
        <v>0</v>
      </c>
      <c r="N10" s="56">
        <f>$C10*('Last Year Actual'!M9/'Last Year Actual'!$O9)</f>
        <v>0</v>
      </c>
      <c r="O10" s="56">
        <f>$C10*('Last Year Actual'!N9/'Last Year Actual'!$O9)</f>
        <v>0</v>
      </c>
      <c r="P10" s="33">
        <f t="shared" ref="P10:P16" si="2">SUM(D10:O10)</f>
        <v>500000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9.5" customHeight="1">
      <c r="A11" s="38"/>
      <c r="B11" s="25" t="s">
        <v>45</v>
      </c>
      <c r="C11" s="19">
        <f>'Last Year Actual'!O10</f>
        <v>0</v>
      </c>
      <c r="D11" s="56" t="e">
        <f>$C11*('Last Year Actual'!C10/'Last Year Actual'!$O10)</f>
        <v>#DIV/0!</v>
      </c>
      <c r="E11" s="56" t="e">
        <f>$C11*('Last Year Actual'!D10/'Last Year Actual'!$O10)</f>
        <v>#DIV/0!</v>
      </c>
      <c r="F11" s="56" t="e">
        <f>$C11*('Last Year Actual'!E10/'Last Year Actual'!$O10)</f>
        <v>#DIV/0!</v>
      </c>
      <c r="G11" s="56" t="e">
        <f>$C11*('Last Year Actual'!F10/'Last Year Actual'!$O10)</f>
        <v>#DIV/0!</v>
      </c>
      <c r="H11" s="56" t="e">
        <f>$C11*('Last Year Actual'!G10/'Last Year Actual'!$O10)</f>
        <v>#DIV/0!</v>
      </c>
      <c r="I11" s="56" t="e">
        <f>$C11*('Last Year Actual'!H10/'Last Year Actual'!$O10)</f>
        <v>#DIV/0!</v>
      </c>
      <c r="J11" s="56" t="e">
        <f>$C11*('Last Year Actual'!I10/'Last Year Actual'!$O10)</f>
        <v>#DIV/0!</v>
      </c>
      <c r="K11" s="56" t="e">
        <f>$C11*('Last Year Actual'!J10/'Last Year Actual'!$O10)</f>
        <v>#DIV/0!</v>
      </c>
      <c r="L11" s="56" t="e">
        <f>$C11*('Last Year Actual'!K10/'Last Year Actual'!$O10)</f>
        <v>#DIV/0!</v>
      </c>
      <c r="M11" s="56" t="e">
        <f>$C11*('Last Year Actual'!L10/'Last Year Actual'!$O10)</f>
        <v>#DIV/0!</v>
      </c>
      <c r="N11" s="56" t="e">
        <f>$C11*('Last Year Actual'!M10/'Last Year Actual'!$O10)</f>
        <v>#DIV/0!</v>
      </c>
      <c r="O11" s="56" t="e">
        <f>$C11*('Last Year Actual'!N10/'Last Year Actual'!$O10)</f>
        <v>#DIV/0!</v>
      </c>
      <c r="P11" s="33" t="e">
        <f t="shared" si="2"/>
        <v>#DIV/0!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9.5" customHeight="1">
      <c r="A12" s="16"/>
      <c r="B12" s="12" t="s">
        <v>46</v>
      </c>
      <c r="C12" s="19">
        <v>35000</v>
      </c>
      <c r="D12" s="56">
        <f>$C12*('Last Year Actual'!C11/'Last Year Actual'!$O11)</f>
        <v>686.27450980392155</v>
      </c>
      <c r="E12" s="56">
        <f>$C12*('Last Year Actual'!D11/'Last Year Actual'!$O11)</f>
        <v>0</v>
      </c>
      <c r="F12" s="56">
        <f>$C12*('Last Year Actual'!E11/'Last Year Actual'!$O11)</f>
        <v>0</v>
      </c>
      <c r="G12" s="56">
        <f>$C12*('Last Year Actual'!F11/'Last Year Actual'!$O11)</f>
        <v>0</v>
      </c>
      <c r="H12" s="56">
        <f>$C12*('Last Year Actual'!G11/'Last Year Actual'!$O11)</f>
        <v>0</v>
      </c>
      <c r="I12" s="56">
        <f>$C12*('Last Year Actual'!H11/'Last Year Actual'!$O11)</f>
        <v>34313.725490196077</v>
      </c>
      <c r="J12" s="56">
        <f>$C12*('Last Year Actual'!I11/'Last Year Actual'!$O11)</f>
        <v>0</v>
      </c>
      <c r="K12" s="56">
        <f>$C12*('Last Year Actual'!J11/'Last Year Actual'!$O11)</f>
        <v>0</v>
      </c>
      <c r="L12" s="56">
        <f>$C12*('Last Year Actual'!K11/'Last Year Actual'!$O11)</f>
        <v>0</v>
      </c>
      <c r="M12" s="56">
        <f>$C12*('Last Year Actual'!L11/'Last Year Actual'!$O11)</f>
        <v>0</v>
      </c>
      <c r="N12" s="56">
        <f>$C12*('Last Year Actual'!M11/'Last Year Actual'!$O11)</f>
        <v>0</v>
      </c>
      <c r="O12" s="56">
        <f>$C12*('Last Year Actual'!N11/'Last Year Actual'!$O11)</f>
        <v>0</v>
      </c>
      <c r="P12" s="33">
        <f t="shared" si="2"/>
        <v>35000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19.5" customHeight="1">
      <c r="A13" s="39"/>
      <c r="B13" s="26" t="s">
        <v>47</v>
      </c>
      <c r="C13" s="19">
        <f>'Last Year Actual'!O12</f>
        <v>0</v>
      </c>
      <c r="D13" s="56" t="e">
        <f>$C13*('Last Year Actual'!C12/'Last Year Actual'!$O12)</f>
        <v>#DIV/0!</v>
      </c>
      <c r="E13" s="56" t="e">
        <f>$C13*('Last Year Actual'!D12/'Last Year Actual'!$O12)</f>
        <v>#DIV/0!</v>
      </c>
      <c r="F13" s="56" t="e">
        <f>$C13*('Last Year Actual'!E12/'Last Year Actual'!$O12)</f>
        <v>#DIV/0!</v>
      </c>
      <c r="G13" s="56" t="e">
        <f>$C13*('Last Year Actual'!F12/'Last Year Actual'!$O12)</f>
        <v>#DIV/0!</v>
      </c>
      <c r="H13" s="56" t="e">
        <f>$C13*('Last Year Actual'!G12/'Last Year Actual'!$O12)</f>
        <v>#DIV/0!</v>
      </c>
      <c r="I13" s="56" t="e">
        <f>$C13*('Last Year Actual'!H12/'Last Year Actual'!$O12)</f>
        <v>#DIV/0!</v>
      </c>
      <c r="J13" s="56" t="e">
        <f>$C13*('Last Year Actual'!I12/'Last Year Actual'!$O12)</f>
        <v>#DIV/0!</v>
      </c>
      <c r="K13" s="56" t="e">
        <f>$C13*('Last Year Actual'!J12/'Last Year Actual'!$O12)</f>
        <v>#DIV/0!</v>
      </c>
      <c r="L13" s="56" t="e">
        <f>$C13*('Last Year Actual'!K12/'Last Year Actual'!$O12)</f>
        <v>#DIV/0!</v>
      </c>
      <c r="M13" s="56" t="e">
        <f>$C13*('Last Year Actual'!L12/'Last Year Actual'!$O12)</f>
        <v>#DIV/0!</v>
      </c>
      <c r="N13" s="56" t="e">
        <f>$C13*('Last Year Actual'!M12/'Last Year Actual'!$O12)</f>
        <v>#DIV/0!</v>
      </c>
      <c r="O13" s="56" t="e">
        <f>$C13*('Last Year Actual'!N12/'Last Year Actual'!$O12)</f>
        <v>#DIV/0!</v>
      </c>
      <c r="P13" s="33" t="e">
        <f t="shared" si="2"/>
        <v>#DIV/0!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19.5" customHeight="1">
      <c r="A14" s="39"/>
      <c r="B14" s="26" t="s">
        <v>48</v>
      </c>
      <c r="C14" s="19">
        <f>'Last Year Actual'!O13</f>
        <v>0</v>
      </c>
      <c r="D14" s="56" t="e">
        <f>$C14*('Last Year Actual'!C13/'Last Year Actual'!$O13)</f>
        <v>#DIV/0!</v>
      </c>
      <c r="E14" s="56" t="e">
        <f>$C14*('Last Year Actual'!D13/'Last Year Actual'!$O13)</f>
        <v>#DIV/0!</v>
      </c>
      <c r="F14" s="56" t="e">
        <f>$C14*('Last Year Actual'!E13/'Last Year Actual'!$O13)</f>
        <v>#DIV/0!</v>
      </c>
      <c r="G14" s="56" t="e">
        <f>$C14*('Last Year Actual'!F13/'Last Year Actual'!$O13)</f>
        <v>#DIV/0!</v>
      </c>
      <c r="H14" s="56" t="e">
        <f>$C14*('Last Year Actual'!G13/'Last Year Actual'!$O13)</f>
        <v>#DIV/0!</v>
      </c>
      <c r="I14" s="56" t="e">
        <f>$C14*('Last Year Actual'!H13/'Last Year Actual'!$O13)</f>
        <v>#DIV/0!</v>
      </c>
      <c r="J14" s="56" t="e">
        <f>$C14*('Last Year Actual'!I13/'Last Year Actual'!$O13)</f>
        <v>#DIV/0!</v>
      </c>
      <c r="K14" s="56" t="e">
        <f>$C14*('Last Year Actual'!J13/'Last Year Actual'!$O13)</f>
        <v>#DIV/0!</v>
      </c>
      <c r="L14" s="56" t="e">
        <f>$C14*('Last Year Actual'!K13/'Last Year Actual'!$O13)</f>
        <v>#DIV/0!</v>
      </c>
      <c r="M14" s="56" t="e">
        <f>$C14*('Last Year Actual'!L13/'Last Year Actual'!$O13)</f>
        <v>#DIV/0!</v>
      </c>
      <c r="N14" s="56" t="e">
        <f>$C14*('Last Year Actual'!M13/'Last Year Actual'!$O13)</f>
        <v>#DIV/0!</v>
      </c>
      <c r="O14" s="56" t="e">
        <f>$C14*('Last Year Actual'!N13/'Last Year Actual'!$O13)</f>
        <v>#DIV/0!</v>
      </c>
      <c r="P14" s="33" t="e">
        <f t="shared" si="2"/>
        <v>#DIV/0!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9.5" customHeight="1">
      <c r="A15" s="40"/>
      <c r="B15" s="27" t="s">
        <v>49</v>
      </c>
      <c r="C15" s="19">
        <v>100000</v>
      </c>
      <c r="D15" s="56" t="e">
        <f>$C15*('Last Year Actual'!C14/'Last Year Actual'!$O14)</f>
        <v>#DIV/0!</v>
      </c>
      <c r="E15" s="56" t="e">
        <f>$C15*('Last Year Actual'!D14/'Last Year Actual'!$O14)</f>
        <v>#DIV/0!</v>
      </c>
      <c r="F15" s="56" t="e">
        <f>$C15*('Last Year Actual'!E14/'Last Year Actual'!$O14)</f>
        <v>#DIV/0!</v>
      </c>
      <c r="G15" s="56" t="e">
        <f>$C15*('Last Year Actual'!F14/'Last Year Actual'!$O14)</f>
        <v>#DIV/0!</v>
      </c>
      <c r="H15" s="56" t="e">
        <f>$C15*('Last Year Actual'!G14/'Last Year Actual'!$O14)</f>
        <v>#DIV/0!</v>
      </c>
      <c r="I15" s="56" t="e">
        <f>$C15*('Last Year Actual'!H14/'Last Year Actual'!$O14)</f>
        <v>#DIV/0!</v>
      </c>
      <c r="J15" s="56" t="e">
        <f>$C15*('Last Year Actual'!I14/'Last Year Actual'!$O14)</f>
        <v>#DIV/0!</v>
      </c>
      <c r="K15" s="56" t="e">
        <f>$C15*('Last Year Actual'!J14/'Last Year Actual'!$O14)</f>
        <v>#DIV/0!</v>
      </c>
      <c r="L15" s="56" t="e">
        <f>$C15*('Last Year Actual'!K14/'Last Year Actual'!$O14)</f>
        <v>#DIV/0!</v>
      </c>
      <c r="M15" s="56">
        <v>100000</v>
      </c>
      <c r="N15" s="56" t="e">
        <f>$C15*('Last Year Actual'!M14/'Last Year Actual'!$O14)</f>
        <v>#DIV/0!</v>
      </c>
      <c r="O15" s="56" t="e">
        <f>$C15*('Last Year Actual'!N14/'Last Year Actual'!$O14)</f>
        <v>#DIV/0!</v>
      </c>
      <c r="P15" s="33" t="e">
        <f t="shared" si="2"/>
        <v>#DIV/0!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19.5" customHeight="1">
      <c r="A16" s="38"/>
      <c r="B16" s="104" t="s">
        <v>50</v>
      </c>
      <c r="C16" s="19">
        <f>'Last Year Actual'!O15</f>
        <v>250000</v>
      </c>
      <c r="D16" s="56">
        <f>$C16*('Last Year Actual'!C15/'Last Year Actual'!$O15)</f>
        <v>25000</v>
      </c>
      <c r="E16" s="56">
        <f>$C16*('Last Year Actual'!D15/'Last Year Actual'!$O15)</f>
        <v>0</v>
      </c>
      <c r="F16" s="56">
        <f>$C16*('Last Year Actual'!E15/'Last Year Actual'!$O15)</f>
        <v>0</v>
      </c>
      <c r="G16" s="56">
        <f>$C16*('Last Year Actual'!F15/'Last Year Actual'!$O15)</f>
        <v>0</v>
      </c>
      <c r="H16" s="56">
        <f>$C16*('Last Year Actual'!G15/'Last Year Actual'!$O15)</f>
        <v>0</v>
      </c>
      <c r="I16" s="56">
        <f>$C16*('Last Year Actual'!H15/'Last Year Actual'!$O15)</f>
        <v>0</v>
      </c>
      <c r="J16" s="56">
        <f>$C16*('Last Year Actual'!I15/'Last Year Actual'!$O15)</f>
        <v>0</v>
      </c>
      <c r="K16" s="56">
        <f>$C16*('Last Year Actual'!J15/'Last Year Actual'!$O15)</f>
        <v>0</v>
      </c>
      <c r="L16" s="56">
        <f>$C16*('Last Year Actual'!K15/'Last Year Actual'!$O15)</f>
        <v>75000</v>
      </c>
      <c r="M16" s="56">
        <f>$C16*('Last Year Actual'!L15/'Last Year Actual'!$O15)</f>
        <v>150000</v>
      </c>
      <c r="N16" s="56">
        <f>$C16*('Last Year Actual'!M15/'Last Year Actual'!$O15)</f>
        <v>0</v>
      </c>
      <c r="O16" s="56">
        <f>$C16*('Last Year Actual'!N15/'Last Year Actual'!$O15)</f>
        <v>0</v>
      </c>
      <c r="P16" s="33">
        <f t="shared" si="2"/>
        <v>250000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3.75" customHeight="1">
      <c r="A17" s="16"/>
      <c r="B17" s="10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4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s="4" customFormat="1" ht="19.5" customHeight="1">
      <c r="A18" s="28"/>
      <c r="B18" s="11" t="s">
        <v>51</v>
      </c>
      <c r="C18" s="7">
        <f>SUM(C19:C25)</f>
        <v>95000</v>
      </c>
      <c r="D18" s="7" t="e">
        <f t="shared" ref="D18:P18" si="3">SUM(D19:D25)</f>
        <v>#DIV/0!</v>
      </c>
      <c r="E18" s="7" t="e">
        <f t="shared" si="3"/>
        <v>#DIV/0!</v>
      </c>
      <c r="F18" s="7" t="e">
        <f t="shared" si="3"/>
        <v>#DIV/0!</v>
      </c>
      <c r="G18" s="7" t="e">
        <f t="shared" si="3"/>
        <v>#DIV/0!</v>
      </c>
      <c r="H18" s="7" t="e">
        <f t="shared" si="3"/>
        <v>#DIV/0!</v>
      </c>
      <c r="I18" s="7" t="e">
        <f t="shared" si="3"/>
        <v>#DIV/0!</v>
      </c>
      <c r="J18" s="7" t="e">
        <f t="shared" si="3"/>
        <v>#DIV/0!</v>
      </c>
      <c r="K18" s="7" t="e">
        <f t="shared" si="3"/>
        <v>#DIV/0!</v>
      </c>
      <c r="L18" s="7" t="e">
        <f t="shared" si="3"/>
        <v>#DIV/0!</v>
      </c>
      <c r="M18" s="7" t="e">
        <f t="shared" si="3"/>
        <v>#DIV/0!</v>
      </c>
      <c r="N18" s="7" t="e">
        <f t="shared" si="3"/>
        <v>#DIV/0!</v>
      </c>
      <c r="O18" s="7" t="e">
        <f t="shared" si="3"/>
        <v>#DIV/0!</v>
      </c>
      <c r="P18" s="32" t="e">
        <f t="shared" si="3"/>
        <v>#DIV/0!</v>
      </c>
    </row>
    <row r="19" spans="1:255" ht="19.5" customHeight="1">
      <c r="A19" s="38"/>
      <c r="B19" s="25" t="s">
        <v>52</v>
      </c>
      <c r="C19" s="19">
        <f>'Last Year Actual'!O18</f>
        <v>0</v>
      </c>
      <c r="D19" s="56" t="e">
        <f>$C19*('Last Year Actual'!C18/'Last Year Actual'!$O18)</f>
        <v>#DIV/0!</v>
      </c>
      <c r="E19" s="56" t="e">
        <f>$C19*('Last Year Actual'!D18/'Last Year Actual'!$O18)</f>
        <v>#DIV/0!</v>
      </c>
      <c r="F19" s="56" t="e">
        <f>$C19*('Last Year Actual'!E18/'Last Year Actual'!$O18)</f>
        <v>#DIV/0!</v>
      </c>
      <c r="G19" s="56" t="e">
        <f>$C19*('Last Year Actual'!F18/'Last Year Actual'!$O18)</f>
        <v>#DIV/0!</v>
      </c>
      <c r="H19" s="56" t="e">
        <f>$C19*('Last Year Actual'!G18/'Last Year Actual'!$O18)</f>
        <v>#DIV/0!</v>
      </c>
      <c r="I19" s="56" t="e">
        <f>$C19*('Last Year Actual'!H18/'Last Year Actual'!$O18)</f>
        <v>#DIV/0!</v>
      </c>
      <c r="J19" s="56" t="e">
        <f>$C19*('Last Year Actual'!I18/'Last Year Actual'!$O18)</f>
        <v>#DIV/0!</v>
      </c>
      <c r="K19" s="56" t="e">
        <f>$C19*('Last Year Actual'!J18/'Last Year Actual'!$O18)</f>
        <v>#DIV/0!</v>
      </c>
      <c r="L19" s="56" t="e">
        <f>$C19*('Last Year Actual'!K18/'Last Year Actual'!$O18)</f>
        <v>#DIV/0!</v>
      </c>
      <c r="M19" s="56" t="e">
        <f>$C19*('Last Year Actual'!L18/'Last Year Actual'!$O18)</f>
        <v>#DIV/0!</v>
      </c>
      <c r="N19" s="56" t="e">
        <f>$C19*('Last Year Actual'!M18/'Last Year Actual'!$O18)</f>
        <v>#DIV/0!</v>
      </c>
      <c r="O19" s="56" t="e">
        <f>$C19*('Last Year Actual'!N18/'Last Year Actual'!$O18)</f>
        <v>#DIV/0!</v>
      </c>
      <c r="P19" s="33" t="e">
        <f>SUM(D19:O19)</f>
        <v>#DIV/0!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19.5" customHeight="1">
      <c r="A20" s="16"/>
      <c r="B20" s="12" t="s">
        <v>53</v>
      </c>
      <c r="C20" s="19">
        <f>'Last Year Actual'!O19</f>
        <v>25000</v>
      </c>
      <c r="D20" s="56">
        <f>$C20*('Last Year Actual'!C19/'Last Year Actual'!$O19)</f>
        <v>25000</v>
      </c>
      <c r="E20" s="56">
        <f>$C20*('Last Year Actual'!D19/'Last Year Actual'!$O19)</f>
        <v>0</v>
      </c>
      <c r="F20" s="56">
        <f>$C20*('Last Year Actual'!E19/'Last Year Actual'!$O19)</f>
        <v>0</v>
      </c>
      <c r="G20" s="56">
        <f>$C20*('Last Year Actual'!F19/'Last Year Actual'!$O19)</f>
        <v>0</v>
      </c>
      <c r="H20" s="56">
        <f>$C20*('Last Year Actual'!G19/'Last Year Actual'!$O19)</f>
        <v>0</v>
      </c>
      <c r="I20" s="56">
        <f>$C20*('Last Year Actual'!H19/'Last Year Actual'!$O19)</f>
        <v>0</v>
      </c>
      <c r="J20" s="56">
        <f>$C20*('Last Year Actual'!I19/'Last Year Actual'!$O19)</f>
        <v>0</v>
      </c>
      <c r="K20" s="56">
        <f>$C20*('Last Year Actual'!J19/'Last Year Actual'!$O19)</f>
        <v>0</v>
      </c>
      <c r="L20" s="56">
        <f>$C20*('Last Year Actual'!K19/'Last Year Actual'!$O19)</f>
        <v>0</v>
      </c>
      <c r="M20" s="56">
        <f>$C20*('Last Year Actual'!L19/'Last Year Actual'!$O19)</f>
        <v>0</v>
      </c>
      <c r="N20" s="56">
        <f>$C20*('Last Year Actual'!M19/'Last Year Actual'!$O19)</f>
        <v>0</v>
      </c>
      <c r="O20" s="56">
        <f>$C20*('Last Year Actual'!N19/'Last Year Actual'!$O19)</f>
        <v>0</v>
      </c>
      <c r="P20" s="33">
        <f t="shared" ref="P20:P25" si="4">SUM(D20:O20)</f>
        <v>25000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19.5" customHeight="1">
      <c r="A21" s="38"/>
      <c r="B21" s="25" t="s">
        <v>54</v>
      </c>
      <c r="C21" s="19">
        <f>'Last Year Actual'!O20</f>
        <v>70000</v>
      </c>
      <c r="D21" s="56">
        <f>$C21*('Last Year Actual'!C20/'Last Year Actual'!$O20)</f>
        <v>0</v>
      </c>
      <c r="E21" s="56">
        <f>$C21*('Last Year Actual'!D20/'Last Year Actual'!$O20)</f>
        <v>0</v>
      </c>
      <c r="F21" s="56">
        <f>$C21*('Last Year Actual'!E20/'Last Year Actual'!$O20)</f>
        <v>0</v>
      </c>
      <c r="G21" s="56">
        <f>$C21*('Last Year Actual'!F20/'Last Year Actual'!$O20)</f>
        <v>0</v>
      </c>
      <c r="H21" s="56">
        <f>$C21*('Last Year Actual'!G20/'Last Year Actual'!$O20)</f>
        <v>0</v>
      </c>
      <c r="I21" s="56">
        <f>$C21*('Last Year Actual'!H20/'Last Year Actual'!$O20)</f>
        <v>0</v>
      </c>
      <c r="J21" s="56">
        <f>$C21*('Last Year Actual'!I20/'Last Year Actual'!$O20)</f>
        <v>0</v>
      </c>
      <c r="K21" s="56">
        <f>$C21*('Last Year Actual'!J20/'Last Year Actual'!$O20)</f>
        <v>0</v>
      </c>
      <c r="L21" s="56">
        <f>$C21*('Last Year Actual'!K20/'Last Year Actual'!$O20)</f>
        <v>0</v>
      </c>
      <c r="M21" s="56">
        <f>$C21*('Last Year Actual'!L20/'Last Year Actual'!$O20)</f>
        <v>0</v>
      </c>
      <c r="N21" s="56">
        <f>$C21*('Last Year Actual'!M20/'Last Year Actual'!$O20)</f>
        <v>70000</v>
      </c>
      <c r="O21" s="56">
        <f>$C21*('Last Year Actual'!N20/'Last Year Actual'!$O20)</f>
        <v>0</v>
      </c>
      <c r="P21" s="33">
        <f t="shared" si="4"/>
        <v>70000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19.5" customHeight="1">
      <c r="A22" s="16"/>
      <c r="B22" s="105" t="s">
        <v>55</v>
      </c>
      <c r="C22" s="19">
        <f>'Last Year Actual'!O21</f>
        <v>0</v>
      </c>
      <c r="D22" s="56" t="e">
        <f>$C22*('Last Year Actual'!C21/'Last Year Actual'!$O21)</f>
        <v>#DIV/0!</v>
      </c>
      <c r="E22" s="56" t="e">
        <f>$C22*('Last Year Actual'!D21/'Last Year Actual'!$O21)</f>
        <v>#DIV/0!</v>
      </c>
      <c r="F22" s="56" t="e">
        <f>$C22*('Last Year Actual'!E21/'Last Year Actual'!$O21)</f>
        <v>#DIV/0!</v>
      </c>
      <c r="G22" s="56" t="e">
        <f>$C22*('Last Year Actual'!F21/'Last Year Actual'!$O21)</f>
        <v>#DIV/0!</v>
      </c>
      <c r="H22" s="56" t="e">
        <f>$C22*('Last Year Actual'!G21/'Last Year Actual'!$O21)</f>
        <v>#DIV/0!</v>
      </c>
      <c r="I22" s="56" t="e">
        <f>$C22*('Last Year Actual'!H21/'Last Year Actual'!$O21)</f>
        <v>#DIV/0!</v>
      </c>
      <c r="J22" s="56" t="e">
        <f>$C22*('Last Year Actual'!I21/'Last Year Actual'!$O21)</f>
        <v>#DIV/0!</v>
      </c>
      <c r="K22" s="56" t="e">
        <f>$C22*('Last Year Actual'!J21/'Last Year Actual'!$O21)</f>
        <v>#DIV/0!</v>
      </c>
      <c r="L22" s="56" t="e">
        <f>$C22*('Last Year Actual'!K21/'Last Year Actual'!$O21)</f>
        <v>#DIV/0!</v>
      </c>
      <c r="M22" s="56" t="e">
        <f>$C22*('Last Year Actual'!L21/'Last Year Actual'!$O21)</f>
        <v>#DIV/0!</v>
      </c>
      <c r="N22" s="56" t="e">
        <f>$C22*('Last Year Actual'!M21/'Last Year Actual'!$O21)</f>
        <v>#DIV/0!</v>
      </c>
      <c r="O22" s="56" t="e">
        <f>$C22*('Last Year Actual'!N21/'Last Year Actual'!$O21)</f>
        <v>#DIV/0!</v>
      </c>
      <c r="P22" s="33" t="e">
        <f t="shared" si="4"/>
        <v>#DIV/0!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19.5" customHeight="1">
      <c r="A23" s="38"/>
      <c r="B23" s="104" t="s">
        <v>56</v>
      </c>
      <c r="C23" s="19">
        <f>'Last Year Actual'!O22</f>
        <v>0</v>
      </c>
      <c r="D23" s="56" t="e">
        <f>$C23*('Last Year Actual'!C22/'Last Year Actual'!$O22)</f>
        <v>#DIV/0!</v>
      </c>
      <c r="E23" s="56" t="e">
        <f>$C23*('Last Year Actual'!D22/'Last Year Actual'!$O22)</f>
        <v>#DIV/0!</v>
      </c>
      <c r="F23" s="56" t="e">
        <f>$C23*('Last Year Actual'!E22/'Last Year Actual'!$O22)</f>
        <v>#DIV/0!</v>
      </c>
      <c r="G23" s="56" t="e">
        <f>$C23*('Last Year Actual'!F22/'Last Year Actual'!$O22)</f>
        <v>#DIV/0!</v>
      </c>
      <c r="H23" s="56" t="e">
        <f>$C23*('Last Year Actual'!G22/'Last Year Actual'!$O22)</f>
        <v>#DIV/0!</v>
      </c>
      <c r="I23" s="56" t="e">
        <f>$C23*('Last Year Actual'!H22/'Last Year Actual'!$O22)</f>
        <v>#DIV/0!</v>
      </c>
      <c r="J23" s="56" t="e">
        <f>$C23*('Last Year Actual'!I22/'Last Year Actual'!$O22)</f>
        <v>#DIV/0!</v>
      </c>
      <c r="K23" s="56" t="e">
        <f>$C23*('Last Year Actual'!J22/'Last Year Actual'!$O22)</f>
        <v>#DIV/0!</v>
      </c>
      <c r="L23" s="56" t="e">
        <f>$C23*('Last Year Actual'!K22/'Last Year Actual'!$O22)</f>
        <v>#DIV/0!</v>
      </c>
      <c r="M23" s="56" t="e">
        <f>$C23*('Last Year Actual'!L22/'Last Year Actual'!$O22)</f>
        <v>#DIV/0!</v>
      </c>
      <c r="N23" s="56" t="e">
        <f>$C23*('Last Year Actual'!M22/'Last Year Actual'!$O22)</f>
        <v>#DIV/0!</v>
      </c>
      <c r="O23" s="56" t="e">
        <f>$C23*('Last Year Actual'!N22/'Last Year Actual'!$O22)</f>
        <v>#DIV/0!</v>
      </c>
      <c r="P23" s="33" t="e">
        <f t="shared" si="4"/>
        <v>#DIV/0!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19.5" customHeight="1">
      <c r="A24" s="38"/>
      <c r="B24" s="25" t="s">
        <v>57</v>
      </c>
      <c r="C24" s="19">
        <f>'Last Year Actual'!O23</f>
        <v>0</v>
      </c>
      <c r="D24" s="56" t="e">
        <f>$C24*('Last Year Actual'!C23/'Last Year Actual'!$O23)</f>
        <v>#DIV/0!</v>
      </c>
      <c r="E24" s="56" t="e">
        <f>$C24*('Last Year Actual'!D23/'Last Year Actual'!$O23)</f>
        <v>#DIV/0!</v>
      </c>
      <c r="F24" s="56" t="e">
        <f>$C24*('Last Year Actual'!E23/'Last Year Actual'!$O23)</f>
        <v>#DIV/0!</v>
      </c>
      <c r="G24" s="56" t="e">
        <f>$C24*('Last Year Actual'!F23/'Last Year Actual'!$O23)</f>
        <v>#DIV/0!</v>
      </c>
      <c r="H24" s="56" t="e">
        <f>$C24*('Last Year Actual'!G23/'Last Year Actual'!$O23)</f>
        <v>#DIV/0!</v>
      </c>
      <c r="I24" s="56" t="e">
        <f>$C24*('Last Year Actual'!H23/'Last Year Actual'!$O23)</f>
        <v>#DIV/0!</v>
      </c>
      <c r="J24" s="56" t="e">
        <f>$C24*('Last Year Actual'!I23/'Last Year Actual'!$O23)</f>
        <v>#DIV/0!</v>
      </c>
      <c r="K24" s="56" t="e">
        <f>$C24*('Last Year Actual'!J23/'Last Year Actual'!$O23)</f>
        <v>#DIV/0!</v>
      </c>
      <c r="L24" s="56" t="e">
        <f>$C24*('Last Year Actual'!K23/'Last Year Actual'!$O23)</f>
        <v>#DIV/0!</v>
      </c>
      <c r="M24" s="56" t="e">
        <f>$C24*('Last Year Actual'!L23/'Last Year Actual'!$O23)</f>
        <v>#DIV/0!</v>
      </c>
      <c r="N24" s="56" t="e">
        <f>$C24*('Last Year Actual'!M23/'Last Year Actual'!$O23)</f>
        <v>#DIV/0!</v>
      </c>
      <c r="O24" s="56" t="e">
        <f>$C24*('Last Year Actual'!N23/'Last Year Actual'!$O23)</f>
        <v>#DIV/0!</v>
      </c>
      <c r="P24" s="33" t="e">
        <f t="shared" si="4"/>
        <v>#DIV/0!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spans="1:255" ht="19.5" customHeight="1" thickBot="1">
      <c r="A25" s="17"/>
      <c r="B25" s="18" t="s">
        <v>58</v>
      </c>
      <c r="C25" s="19">
        <f>'Last Year Actual'!O24</f>
        <v>0</v>
      </c>
      <c r="D25" s="59" t="e">
        <f>$C25*('Last Year Actual'!C24/'Last Year Actual'!$O24)</f>
        <v>#DIV/0!</v>
      </c>
      <c r="E25" s="59" t="e">
        <f>$C25*('Last Year Actual'!D24/'Last Year Actual'!$O24)</f>
        <v>#DIV/0!</v>
      </c>
      <c r="F25" s="59" t="e">
        <f>$C25*('Last Year Actual'!E24/'Last Year Actual'!$O24)</f>
        <v>#DIV/0!</v>
      </c>
      <c r="G25" s="59" t="e">
        <f>$C25*('Last Year Actual'!F24/'Last Year Actual'!$O24)</f>
        <v>#DIV/0!</v>
      </c>
      <c r="H25" s="59" t="e">
        <f>$C25*('Last Year Actual'!G24/'Last Year Actual'!$O24)</f>
        <v>#DIV/0!</v>
      </c>
      <c r="I25" s="59" t="e">
        <f>$C25*('Last Year Actual'!H24/'Last Year Actual'!$O24)</f>
        <v>#DIV/0!</v>
      </c>
      <c r="J25" s="59" t="e">
        <f>$C25*('Last Year Actual'!I24/'Last Year Actual'!$O24)</f>
        <v>#DIV/0!</v>
      </c>
      <c r="K25" s="59" t="e">
        <f>$C25*('Last Year Actual'!J24/'Last Year Actual'!$O24)</f>
        <v>#DIV/0!</v>
      </c>
      <c r="L25" s="59" t="e">
        <f>$C25*('Last Year Actual'!K24/'Last Year Actual'!$O24)</f>
        <v>#DIV/0!</v>
      </c>
      <c r="M25" s="59" t="e">
        <f>$C25*('Last Year Actual'!L24/'Last Year Actual'!$O24)</f>
        <v>#DIV/0!</v>
      </c>
      <c r="N25" s="59" t="e">
        <f>$C25*('Last Year Actual'!M24/'Last Year Actual'!$O24)</f>
        <v>#DIV/0!</v>
      </c>
      <c r="O25" s="59" t="e">
        <f>$C25*('Last Year Actual'!N24/'Last Year Actual'!$O24)</f>
        <v>#DIV/0!</v>
      </c>
      <c r="P25" s="33" t="e">
        <f t="shared" si="4"/>
        <v>#DIV/0!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</row>
    <row r="26" spans="1:255" ht="11.85" customHeight="1" thickBo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spans="1:255" ht="19.5" customHeight="1">
      <c r="A27" s="43" t="s">
        <v>59</v>
      </c>
      <c r="B27" s="54"/>
      <c r="C27" s="44">
        <f t="shared" ref="C27:P27" si="5">SUM(C28:C39)</f>
        <v>1732460</v>
      </c>
      <c r="D27" s="44" t="e">
        <f t="shared" si="5"/>
        <v>#DIV/0!</v>
      </c>
      <c r="E27" s="44" t="e">
        <f t="shared" si="5"/>
        <v>#DIV/0!</v>
      </c>
      <c r="F27" s="44" t="e">
        <f t="shared" si="5"/>
        <v>#DIV/0!</v>
      </c>
      <c r="G27" s="44" t="e">
        <f t="shared" si="5"/>
        <v>#DIV/0!</v>
      </c>
      <c r="H27" s="44" t="e">
        <f t="shared" si="5"/>
        <v>#DIV/0!</v>
      </c>
      <c r="I27" s="44" t="e">
        <f t="shared" si="5"/>
        <v>#DIV/0!</v>
      </c>
      <c r="J27" s="44" t="e">
        <f t="shared" si="5"/>
        <v>#DIV/0!</v>
      </c>
      <c r="K27" s="44" t="e">
        <f t="shared" si="5"/>
        <v>#DIV/0!</v>
      </c>
      <c r="L27" s="44" t="e">
        <f t="shared" si="5"/>
        <v>#DIV/0!</v>
      </c>
      <c r="M27" s="44" t="e">
        <f t="shared" si="5"/>
        <v>#DIV/0!</v>
      </c>
      <c r="N27" s="44" t="e">
        <f t="shared" si="5"/>
        <v>#DIV/0!</v>
      </c>
      <c r="O27" s="44" t="e">
        <f t="shared" si="5"/>
        <v>#DIV/0!</v>
      </c>
      <c r="P27" s="45" t="e">
        <f t="shared" si="5"/>
        <v>#DIV/0!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spans="1:255" ht="19.5" customHeight="1">
      <c r="A28" s="38"/>
      <c r="B28" s="25" t="s">
        <v>60</v>
      </c>
      <c r="C28" s="19">
        <f>'Last Year Actual'!O27*1.03</f>
        <v>927000</v>
      </c>
      <c r="D28" s="56">
        <f>$C28*('Last Year Actual'!C27/'Last Year Actual'!$O27)</f>
        <v>77250</v>
      </c>
      <c r="E28" s="56">
        <f>$C28*('Last Year Actual'!D27/'Last Year Actual'!$O27)</f>
        <v>77250</v>
      </c>
      <c r="F28" s="56">
        <f>$C28*('Last Year Actual'!E27/'Last Year Actual'!$O27)</f>
        <v>77250</v>
      </c>
      <c r="G28" s="56">
        <f>$C28*('Last Year Actual'!F27/'Last Year Actual'!$O27)</f>
        <v>77250</v>
      </c>
      <c r="H28" s="56">
        <f>$C28*('Last Year Actual'!G27/'Last Year Actual'!$O27)</f>
        <v>77250</v>
      </c>
      <c r="I28" s="56">
        <f>$C28*('Last Year Actual'!H27/'Last Year Actual'!$O27)</f>
        <v>77250</v>
      </c>
      <c r="J28" s="56">
        <f>$C28*('Last Year Actual'!I27/'Last Year Actual'!$O27)</f>
        <v>77250</v>
      </c>
      <c r="K28" s="56">
        <f>$C28*('Last Year Actual'!J27/'Last Year Actual'!$O27)</f>
        <v>77250</v>
      </c>
      <c r="L28" s="56">
        <f>$C28*('Last Year Actual'!K27/'Last Year Actual'!$O27)</f>
        <v>77250</v>
      </c>
      <c r="M28" s="56">
        <f>$C28*('Last Year Actual'!L27/'Last Year Actual'!$O27)</f>
        <v>77250</v>
      </c>
      <c r="N28" s="56">
        <f>$C28*('Last Year Actual'!M27/'Last Year Actual'!$O27)</f>
        <v>77250</v>
      </c>
      <c r="O28" s="56">
        <f>$C28*('Last Year Actual'!N27/'Last Year Actual'!$O27)</f>
        <v>77250</v>
      </c>
      <c r="P28" s="46">
        <f>SUM(D28:O28)</f>
        <v>927000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</row>
    <row r="29" spans="1:255" ht="19.5" customHeight="1">
      <c r="A29" s="38"/>
      <c r="B29" s="25" t="s">
        <v>61</v>
      </c>
      <c r="C29" s="19">
        <f>'Last Year Actual'!O28*1.03</f>
        <v>309000</v>
      </c>
      <c r="D29" s="56">
        <f>$C29*('Last Year Actual'!C28/'Last Year Actual'!$O28)</f>
        <v>25750</v>
      </c>
      <c r="E29" s="56">
        <f>$C29*('Last Year Actual'!D28/'Last Year Actual'!$O28)</f>
        <v>25750</v>
      </c>
      <c r="F29" s="56">
        <f>$C29*('Last Year Actual'!E28/'Last Year Actual'!$O28)</f>
        <v>25750</v>
      </c>
      <c r="G29" s="56">
        <f>$C29*('Last Year Actual'!F28/'Last Year Actual'!$O28)</f>
        <v>25750</v>
      </c>
      <c r="H29" s="56">
        <f>$C29*('Last Year Actual'!G28/'Last Year Actual'!$O28)</f>
        <v>25750</v>
      </c>
      <c r="I29" s="56">
        <f>$C29*('Last Year Actual'!H28/'Last Year Actual'!$O28)</f>
        <v>25750</v>
      </c>
      <c r="J29" s="56">
        <f>$C29*('Last Year Actual'!I28/'Last Year Actual'!$O28)</f>
        <v>25750</v>
      </c>
      <c r="K29" s="56">
        <f>$C29*('Last Year Actual'!J28/'Last Year Actual'!$O28)</f>
        <v>25750</v>
      </c>
      <c r="L29" s="56">
        <f>$C29*('Last Year Actual'!K28/'Last Year Actual'!$O28)</f>
        <v>25750</v>
      </c>
      <c r="M29" s="56">
        <f>$C29*('Last Year Actual'!L28/'Last Year Actual'!$O28)</f>
        <v>25750</v>
      </c>
      <c r="N29" s="56">
        <f>$C29*('Last Year Actual'!M28/'Last Year Actual'!$O28)</f>
        <v>25750</v>
      </c>
      <c r="O29" s="56">
        <f>$C29*('Last Year Actual'!N28/'Last Year Actual'!$O28)</f>
        <v>25750</v>
      </c>
      <c r="P29" s="46">
        <f t="shared" ref="P29:P39" si="6">SUM(D29:O29)</f>
        <v>309000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spans="1:255" ht="19.5" customHeight="1">
      <c r="A30" s="38"/>
      <c r="B30" s="25" t="s">
        <v>62</v>
      </c>
      <c r="C30" s="19">
        <f>'Last Year Actual'!O29*1.03</f>
        <v>185400</v>
      </c>
      <c r="D30" s="56">
        <f>$C30*('Last Year Actual'!C29/'Last Year Actual'!$O29)</f>
        <v>15450</v>
      </c>
      <c r="E30" s="56">
        <f>$C30*('Last Year Actual'!D29/'Last Year Actual'!$O29)</f>
        <v>15450</v>
      </c>
      <c r="F30" s="56">
        <f>$C30*('Last Year Actual'!E29/'Last Year Actual'!$O29)</f>
        <v>15450</v>
      </c>
      <c r="G30" s="56">
        <f>$C30*('Last Year Actual'!F29/'Last Year Actual'!$O29)</f>
        <v>15450</v>
      </c>
      <c r="H30" s="56">
        <f>$C30*('Last Year Actual'!G29/'Last Year Actual'!$O29)</f>
        <v>15450</v>
      </c>
      <c r="I30" s="56">
        <f>$C30*('Last Year Actual'!H29/'Last Year Actual'!$O29)</f>
        <v>15450</v>
      </c>
      <c r="J30" s="56">
        <f>$C30*('Last Year Actual'!I29/'Last Year Actual'!$O29)</f>
        <v>15450</v>
      </c>
      <c r="K30" s="56">
        <f>$C30*('Last Year Actual'!J29/'Last Year Actual'!$O29)</f>
        <v>15450</v>
      </c>
      <c r="L30" s="56">
        <f>$C30*('Last Year Actual'!K29/'Last Year Actual'!$O29)</f>
        <v>15450</v>
      </c>
      <c r="M30" s="56">
        <f>$C30*('Last Year Actual'!L29/'Last Year Actual'!$O29)</f>
        <v>15450</v>
      </c>
      <c r="N30" s="56">
        <f>$C30*('Last Year Actual'!M29/'Last Year Actual'!$O29)</f>
        <v>15450</v>
      </c>
      <c r="O30" s="56">
        <f>$C30*('Last Year Actual'!N29/'Last Year Actual'!$O29)</f>
        <v>15450</v>
      </c>
      <c r="P30" s="46">
        <f t="shared" si="6"/>
        <v>185400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spans="1:255" ht="19.5" customHeight="1">
      <c r="A31" s="38"/>
      <c r="B31" s="25" t="s">
        <v>63</v>
      </c>
      <c r="C31" s="19">
        <f>'Last Year Actual'!O30*1.03</f>
        <v>43260</v>
      </c>
      <c r="D31" s="56">
        <f>$C31*('Last Year Actual'!C30/'Last Year Actual'!$O30)</f>
        <v>3605</v>
      </c>
      <c r="E31" s="56">
        <f>$C31*('Last Year Actual'!D30/'Last Year Actual'!$O30)</f>
        <v>3605</v>
      </c>
      <c r="F31" s="56">
        <f>$C31*('Last Year Actual'!E30/'Last Year Actual'!$O30)</f>
        <v>3605</v>
      </c>
      <c r="G31" s="56">
        <f>$C31*('Last Year Actual'!F30/'Last Year Actual'!$O30)</f>
        <v>3605</v>
      </c>
      <c r="H31" s="56">
        <f>$C31*('Last Year Actual'!G30/'Last Year Actual'!$O30)</f>
        <v>3605</v>
      </c>
      <c r="I31" s="56">
        <f>$C31*('Last Year Actual'!H30/'Last Year Actual'!$O30)</f>
        <v>3605</v>
      </c>
      <c r="J31" s="56">
        <f>$C31*('Last Year Actual'!I30/'Last Year Actual'!$O30)</f>
        <v>3605</v>
      </c>
      <c r="K31" s="56">
        <f>$C31*('Last Year Actual'!J30/'Last Year Actual'!$O30)</f>
        <v>3605</v>
      </c>
      <c r="L31" s="56">
        <f>$C31*('Last Year Actual'!K30/'Last Year Actual'!$O30)</f>
        <v>3605</v>
      </c>
      <c r="M31" s="56">
        <f>$C31*('Last Year Actual'!L30/'Last Year Actual'!$O30)</f>
        <v>3605</v>
      </c>
      <c r="N31" s="56">
        <f>$C31*('Last Year Actual'!M30/'Last Year Actual'!$O30)</f>
        <v>3605</v>
      </c>
      <c r="O31" s="56">
        <f>$C31*('Last Year Actual'!N30/'Last Year Actual'!$O30)</f>
        <v>3605</v>
      </c>
      <c r="P31" s="46">
        <f t="shared" si="6"/>
        <v>43260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spans="1:255" ht="19.5" customHeight="1">
      <c r="A32" s="38"/>
      <c r="B32" s="104" t="s">
        <v>64</v>
      </c>
      <c r="C32" s="19">
        <f>'Last Year Actual'!O31*1.03</f>
        <v>77250</v>
      </c>
      <c r="D32" s="56">
        <f>$C32*('Last Year Actual'!C31/'Last Year Actual'!$O31)</f>
        <v>0</v>
      </c>
      <c r="E32" s="56">
        <f>$C32*('Last Year Actual'!D31/'Last Year Actual'!$O31)</f>
        <v>0</v>
      </c>
      <c r="F32" s="56">
        <f>$C32*('Last Year Actual'!E31/'Last Year Actual'!$O31)</f>
        <v>0</v>
      </c>
      <c r="G32" s="56">
        <f>$C32*('Last Year Actual'!F31/'Last Year Actual'!$O31)</f>
        <v>0</v>
      </c>
      <c r="H32" s="56">
        <f>$C32*('Last Year Actual'!G31/'Last Year Actual'!$O31)</f>
        <v>0</v>
      </c>
      <c r="I32" s="56">
        <f>$C32*('Last Year Actual'!H31/'Last Year Actual'!$O31)</f>
        <v>0</v>
      </c>
      <c r="J32" s="56">
        <f>$C32*('Last Year Actual'!I31/'Last Year Actual'!$O31)</f>
        <v>0</v>
      </c>
      <c r="K32" s="56">
        <f>$C32*('Last Year Actual'!J31/'Last Year Actual'!$O31)</f>
        <v>0</v>
      </c>
      <c r="L32" s="56">
        <f>$C32*('Last Year Actual'!K31/'Last Year Actual'!$O31)</f>
        <v>0</v>
      </c>
      <c r="M32" s="56">
        <f>$C32*('Last Year Actual'!L31/'Last Year Actual'!$O31)</f>
        <v>77250</v>
      </c>
      <c r="N32" s="56">
        <f>$C32*('Last Year Actual'!M31/'Last Year Actual'!$O31)</f>
        <v>0</v>
      </c>
      <c r="O32" s="56">
        <f>$C32*('Last Year Actual'!N31/'Last Year Actual'!$O31)</f>
        <v>0</v>
      </c>
      <c r="P32" s="46">
        <f t="shared" si="6"/>
        <v>77250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</row>
    <row r="33" spans="1:255" ht="19.5" customHeight="1">
      <c r="A33" s="38"/>
      <c r="B33" s="104" t="s">
        <v>65</v>
      </c>
      <c r="C33" s="19">
        <f>'Last Year Actual'!O32*1.03</f>
        <v>43260</v>
      </c>
      <c r="D33" s="56">
        <f>$C33*('Last Year Actual'!C32/'Last Year Actual'!$O32)</f>
        <v>3605</v>
      </c>
      <c r="E33" s="56">
        <f>$C33*('Last Year Actual'!D32/'Last Year Actual'!$O32)</f>
        <v>3605</v>
      </c>
      <c r="F33" s="56">
        <f>$C33*('Last Year Actual'!E32/'Last Year Actual'!$O32)</f>
        <v>3605</v>
      </c>
      <c r="G33" s="56">
        <f>$C33*('Last Year Actual'!F32/'Last Year Actual'!$O32)</f>
        <v>3605</v>
      </c>
      <c r="H33" s="56">
        <f>$C33*('Last Year Actual'!G32/'Last Year Actual'!$O32)</f>
        <v>3605</v>
      </c>
      <c r="I33" s="56">
        <f>$C33*('Last Year Actual'!H32/'Last Year Actual'!$O32)</f>
        <v>3605</v>
      </c>
      <c r="J33" s="56">
        <f>$C33*('Last Year Actual'!I32/'Last Year Actual'!$O32)</f>
        <v>3605</v>
      </c>
      <c r="K33" s="56">
        <f>$C33*('Last Year Actual'!J32/'Last Year Actual'!$O32)</f>
        <v>3605</v>
      </c>
      <c r="L33" s="56">
        <f>$C33*('Last Year Actual'!K32/'Last Year Actual'!$O32)</f>
        <v>3605</v>
      </c>
      <c r="M33" s="56">
        <f>$C33*('Last Year Actual'!L32/'Last Year Actual'!$O32)</f>
        <v>3605</v>
      </c>
      <c r="N33" s="56">
        <f>$C33*('Last Year Actual'!M32/'Last Year Actual'!$O32)</f>
        <v>3605</v>
      </c>
      <c r="O33" s="56">
        <f>$C33*('Last Year Actual'!N32/'Last Year Actual'!$O32)</f>
        <v>3605</v>
      </c>
      <c r="P33" s="46">
        <f t="shared" si="6"/>
        <v>43260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19.5" customHeight="1">
      <c r="A34" s="38"/>
      <c r="B34" s="104" t="s">
        <v>66</v>
      </c>
      <c r="C34" s="19">
        <f>'Last Year Actual'!O33*1.03</f>
        <v>66950</v>
      </c>
      <c r="D34" s="56">
        <f>$C34*('Last Year Actual'!C33/'Last Year Actual'!$O33)</f>
        <v>0</v>
      </c>
      <c r="E34" s="56">
        <f>$C34*('Last Year Actual'!D33/'Last Year Actual'!$O33)</f>
        <v>0</v>
      </c>
      <c r="F34" s="56">
        <f>$C34*('Last Year Actual'!E33/'Last Year Actual'!$O33)</f>
        <v>0</v>
      </c>
      <c r="G34" s="56">
        <f>$C34*('Last Year Actual'!F33/'Last Year Actual'!$O33)</f>
        <v>0</v>
      </c>
      <c r="H34" s="56">
        <f>$C34*('Last Year Actual'!G33/'Last Year Actual'!$O33)</f>
        <v>0</v>
      </c>
      <c r="I34" s="56">
        <f>$C34*('Last Year Actual'!H33/'Last Year Actual'!$O33)</f>
        <v>0</v>
      </c>
      <c r="J34" s="56">
        <f>$C34*('Last Year Actual'!I33/'Last Year Actual'!$O33)</f>
        <v>0</v>
      </c>
      <c r="K34" s="56">
        <f>$C34*('Last Year Actual'!J33/'Last Year Actual'!$O33)</f>
        <v>0</v>
      </c>
      <c r="L34" s="56">
        <f>$C34*('Last Year Actual'!K33/'Last Year Actual'!$O33)</f>
        <v>66950</v>
      </c>
      <c r="M34" s="56">
        <f>$C34*('Last Year Actual'!L33/'Last Year Actual'!$O33)</f>
        <v>0</v>
      </c>
      <c r="N34" s="56">
        <f>$C34*('Last Year Actual'!M33/'Last Year Actual'!$O33)</f>
        <v>0</v>
      </c>
      <c r="O34" s="56">
        <f>$C34*('Last Year Actual'!N33/'Last Year Actual'!$O33)</f>
        <v>0</v>
      </c>
      <c r="P34" s="46">
        <f t="shared" si="6"/>
        <v>66950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spans="1:255" ht="19.5" customHeight="1">
      <c r="A35" s="38"/>
      <c r="B35" s="104" t="s">
        <v>67</v>
      </c>
      <c r="C35" s="19">
        <f>'Last Year Actual'!O34*1.03</f>
        <v>0</v>
      </c>
      <c r="D35" s="56" t="e">
        <f>$C35*('Last Year Actual'!C34/'Last Year Actual'!$O34)</f>
        <v>#DIV/0!</v>
      </c>
      <c r="E35" s="56" t="e">
        <f>$C35*('Last Year Actual'!D34/'Last Year Actual'!$O34)</f>
        <v>#DIV/0!</v>
      </c>
      <c r="F35" s="56" t="e">
        <f>$C35*('Last Year Actual'!E34/'Last Year Actual'!$O34)</f>
        <v>#DIV/0!</v>
      </c>
      <c r="G35" s="56" t="e">
        <f>$C35*('Last Year Actual'!F34/'Last Year Actual'!$O34)</f>
        <v>#DIV/0!</v>
      </c>
      <c r="H35" s="56" t="e">
        <f>$C35*('Last Year Actual'!G34/'Last Year Actual'!$O34)</f>
        <v>#DIV/0!</v>
      </c>
      <c r="I35" s="56" t="e">
        <f>$C35*('Last Year Actual'!H34/'Last Year Actual'!$O34)</f>
        <v>#DIV/0!</v>
      </c>
      <c r="J35" s="56" t="e">
        <f>$C35*('Last Year Actual'!I34/'Last Year Actual'!$O34)</f>
        <v>#DIV/0!</v>
      </c>
      <c r="K35" s="56" t="e">
        <f>$C35*('Last Year Actual'!J34/'Last Year Actual'!$O34)</f>
        <v>#DIV/0!</v>
      </c>
      <c r="L35" s="56" t="e">
        <f>$C35*('Last Year Actual'!K34/'Last Year Actual'!$O34)</f>
        <v>#DIV/0!</v>
      </c>
      <c r="M35" s="56" t="e">
        <f>$C35*('Last Year Actual'!L34/'Last Year Actual'!$O34)</f>
        <v>#DIV/0!</v>
      </c>
      <c r="N35" s="56" t="e">
        <f>$C35*('Last Year Actual'!M34/'Last Year Actual'!$O34)</f>
        <v>#DIV/0!</v>
      </c>
      <c r="O35" s="56" t="e">
        <f>$C35*('Last Year Actual'!N34/'Last Year Actual'!$O34)</f>
        <v>#DIV/0!</v>
      </c>
      <c r="P35" s="46" t="e">
        <f t="shared" si="6"/>
        <v>#DIV/0!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spans="1:255" ht="19.5" customHeight="1">
      <c r="A36" s="38"/>
      <c r="B36" s="25" t="s">
        <v>68</v>
      </c>
      <c r="C36" s="19">
        <f>'Last Year Actual'!O35*1.03</f>
        <v>80340</v>
      </c>
      <c r="D36" s="56">
        <f>$C36*('Last Year Actual'!C35/'Last Year Actual'!$O35)</f>
        <v>6695</v>
      </c>
      <c r="E36" s="56">
        <f>$C36*('Last Year Actual'!D35/'Last Year Actual'!$O35)</f>
        <v>6695</v>
      </c>
      <c r="F36" s="56">
        <f>$C36*('Last Year Actual'!E35/'Last Year Actual'!$O35)</f>
        <v>6695</v>
      </c>
      <c r="G36" s="56">
        <f>$C36*('Last Year Actual'!F35/'Last Year Actual'!$O35)</f>
        <v>6695</v>
      </c>
      <c r="H36" s="56">
        <f>$C36*('Last Year Actual'!G35/'Last Year Actual'!$O35)</f>
        <v>6695</v>
      </c>
      <c r="I36" s="56">
        <f>$C36*('Last Year Actual'!H35/'Last Year Actual'!$O35)</f>
        <v>6695</v>
      </c>
      <c r="J36" s="56">
        <f>$C36*('Last Year Actual'!I35/'Last Year Actual'!$O35)</f>
        <v>6695</v>
      </c>
      <c r="K36" s="56">
        <f>$C36*('Last Year Actual'!J35/'Last Year Actual'!$O35)</f>
        <v>6695</v>
      </c>
      <c r="L36" s="56">
        <f>$C36*('Last Year Actual'!K35/'Last Year Actual'!$O35)</f>
        <v>6695</v>
      </c>
      <c r="M36" s="56">
        <f>$C36*('Last Year Actual'!L35/'Last Year Actual'!$O35)</f>
        <v>6695</v>
      </c>
      <c r="N36" s="56">
        <f>$C36*('Last Year Actual'!M35/'Last Year Actual'!$O35)</f>
        <v>6695</v>
      </c>
      <c r="O36" s="56">
        <f>$C36*('Last Year Actual'!N35/'Last Year Actual'!$O35)</f>
        <v>6695</v>
      </c>
      <c r="P36" s="46">
        <f t="shared" si="6"/>
        <v>80340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spans="1:255" ht="19.5" customHeight="1">
      <c r="A37" s="38"/>
      <c r="B37" s="25" t="s">
        <v>69</v>
      </c>
      <c r="C37" s="19">
        <f>'Last Year Actual'!O36*1.03</f>
        <v>0</v>
      </c>
      <c r="D37" s="56" t="e">
        <f>$C37*('Last Year Actual'!C36/'Last Year Actual'!$O36)</f>
        <v>#DIV/0!</v>
      </c>
      <c r="E37" s="56" t="e">
        <f>$C37*('Last Year Actual'!D36/'Last Year Actual'!$O36)</f>
        <v>#DIV/0!</v>
      </c>
      <c r="F37" s="56" t="e">
        <f>$C37*('Last Year Actual'!E36/'Last Year Actual'!$O36)</f>
        <v>#DIV/0!</v>
      </c>
      <c r="G37" s="56" t="e">
        <f>$C37*('Last Year Actual'!F36/'Last Year Actual'!$O36)</f>
        <v>#DIV/0!</v>
      </c>
      <c r="H37" s="56" t="e">
        <f>$C37*('Last Year Actual'!G36/'Last Year Actual'!$O36)</f>
        <v>#DIV/0!</v>
      </c>
      <c r="I37" s="56" t="e">
        <f>$C37*('Last Year Actual'!H36/'Last Year Actual'!$O36)</f>
        <v>#DIV/0!</v>
      </c>
      <c r="J37" s="56" t="e">
        <f>$C37*('Last Year Actual'!I36/'Last Year Actual'!$O36)</f>
        <v>#DIV/0!</v>
      </c>
      <c r="K37" s="56" t="e">
        <f>$C37*('Last Year Actual'!J36/'Last Year Actual'!$O36)</f>
        <v>#DIV/0!</v>
      </c>
      <c r="L37" s="56" t="e">
        <f>$C37*('Last Year Actual'!K36/'Last Year Actual'!$O36)</f>
        <v>#DIV/0!</v>
      </c>
      <c r="M37" s="56" t="e">
        <f>$C37*('Last Year Actual'!L36/'Last Year Actual'!$O36)</f>
        <v>#DIV/0!</v>
      </c>
      <c r="N37" s="56" t="e">
        <f>$C37*('Last Year Actual'!M36/'Last Year Actual'!$O36)</f>
        <v>#DIV/0!</v>
      </c>
      <c r="O37" s="56" t="e">
        <f>$C37*('Last Year Actual'!N36/'Last Year Actual'!$O36)</f>
        <v>#DIV/0!</v>
      </c>
      <c r="P37" s="46" t="e">
        <f t="shared" si="6"/>
        <v>#DIV/0!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ht="26.85" customHeight="1">
      <c r="A38" s="38"/>
      <c r="B38" s="106" t="s">
        <v>70</v>
      </c>
      <c r="C38" s="19">
        <f>'Last Year Actual'!O37*1.03</f>
        <v>0</v>
      </c>
      <c r="D38" s="56" t="e">
        <f>$C38*('Last Year Actual'!C37/'Last Year Actual'!$O37)</f>
        <v>#DIV/0!</v>
      </c>
      <c r="E38" s="56" t="e">
        <f>$C38*('Last Year Actual'!D37/'Last Year Actual'!$O37)</f>
        <v>#DIV/0!</v>
      </c>
      <c r="F38" s="56" t="e">
        <f>$C38*('Last Year Actual'!E37/'Last Year Actual'!$O37)</f>
        <v>#DIV/0!</v>
      </c>
      <c r="G38" s="56" t="e">
        <f>$C38*('Last Year Actual'!F37/'Last Year Actual'!$O37)</f>
        <v>#DIV/0!</v>
      </c>
      <c r="H38" s="56" t="e">
        <f>$C38*('Last Year Actual'!G37/'Last Year Actual'!$O37)</f>
        <v>#DIV/0!</v>
      </c>
      <c r="I38" s="56" t="e">
        <f>$C38*('Last Year Actual'!H37/'Last Year Actual'!$O37)</f>
        <v>#DIV/0!</v>
      </c>
      <c r="J38" s="56" t="e">
        <f>$C38*('Last Year Actual'!I37/'Last Year Actual'!$O37)</f>
        <v>#DIV/0!</v>
      </c>
      <c r="K38" s="56" t="e">
        <f>$C38*('Last Year Actual'!J37/'Last Year Actual'!$O37)</f>
        <v>#DIV/0!</v>
      </c>
      <c r="L38" s="56" t="e">
        <f>$C38*('Last Year Actual'!K37/'Last Year Actual'!$O37)</f>
        <v>#DIV/0!</v>
      </c>
      <c r="M38" s="56" t="e">
        <f>$C38*('Last Year Actual'!L37/'Last Year Actual'!$O37)</f>
        <v>#DIV/0!</v>
      </c>
      <c r="N38" s="56" t="e">
        <f>$C38*('Last Year Actual'!M37/'Last Year Actual'!$O37)</f>
        <v>#DIV/0!</v>
      </c>
      <c r="O38" s="56" t="e">
        <f>$C38*('Last Year Actual'!N37/'Last Year Actual'!$O37)</f>
        <v>#DIV/0!</v>
      </c>
      <c r="P38" s="46" t="e">
        <f t="shared" si="6"/>
        <v>#DIV/0!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ht="19.5" customHeight="1" thickBot="1">
      <c r="A39" s="47"/>
      <c r="B39" s="55" t="s">
        <v>16</v>
      </c>
      <c r="C39" s="19">
        <f>'Last Year Actual'!O38*1.03</f>
        <v>0</v>
      </c>
      <c r="D39" s="56" t="e">
        <f>$C39*('Last Year Actual'!C38/'Last Year Actual'!$O38)</f>
        <v>#DIV/0!</v>
      </c>
      <c r="E39" s="56" t="e">
        <f>$C39*('Last Year Actual'!D38/'Last Year Actual'!$O38)</f>
        <v>#DIV/0!</v>
      </c>
      <c r="F39" s="56" t="e">
        <f>$C39*('Last Year Actual'!E38/'Last Year Actual'!$O38)</f>
        <v>#DIV/0!</v>
      </c>
      <c r="G39" s="56" t="e">
        <f>$C39*('Last Year Actual'!F38/'Last Year Actual'!$O38)</f>
        <v>#DIV/0!</v>
      </c>
      <c r="H39" s="56" t="e">
        <f>$C39*('Last Year Actual'!G38/'Last Year Actual'!$O38)</f>
        <v>#DIV/0!</v>
      </c>
      <c r="I39" s="56" t="e">
        <f>$C39*('Last Year Actual'!H38/'Last Year Actual'!$O38)</f>
        <v>#DIV/0!</v>
      </c>
      <c r="J39" s="56" t="e">
        <f>$C39*('Last Year Actual'!I38/'Last Year Actual'!$O38)</f>
        <v>#DIV/0!</v>
      </c>
      <c r="K39" s="56" t="e">
        <f>$C39*('Last Year Actual'!J38/'Last Year Actual'!$O38)</f>
        <v>#DIV/0!</v>
      </c>
      <c r="L39" s="56" t="e">
        <f>$C39*('Last Year Actual'!K38/'Last Year Actual'!$O38)</f>
        <v>#DIV/0!</v>
      </c>
      <c r="M39" s="56" t="e">
        <f>$C39*('Last Year Actual'!L38/'Last Year Actual'!$O38)</f>
        <v>#DIV/0!</v>
      </c>
      <c r="N39" s="56" t="e">
        <f>$C39*('Last Year Actual'!M38/'Last Year Actual'!$O38)</f>
        <v>#DIV/0!</v>
      </c>
      <c r="O39" s="56" t="e">
        <f>$C39*('Last Year Actual'!N38/'Last Year Actual'!$O38)</f>
        <v>#DIV/0!</v>
      </c>
      <c r="P39" s="46" t="e">
        <f t="shared" si="6"/>
        <v>#DIV/0!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spans="1:255" ht="11.1" customHeight="1" thickBot="1"/>
    <row r="41" spans="1:255" ht="24" customHeight="1" thickBot="1">
      <c r="A41" s="53"/>
      <c r="B41" s="50" t="s">
        <v>18</v>
      </c>
      <c r="C41" s="51">
        <f t="shared" ref="C41:P41" si="7">C7-C27</f>
        <v>47540</v>
      </c>
      <c r="D41" s="51" t="e">
        <f t="shared" si="7"/>
        <v>#DIV/0!</v>
      </c>
      <c r="E41" s="51" t="e">
        <f t="shared" si="7"/>
        <v>#DIV/0!</v>
      </c>
      <c r="F41" s="51" t="e">
        <f t="shared" si="7"/>
        <v>#DIV/0!</v>
      </c>
      <c r="G41" s="51" t="e">
        <f t="shared" si="7"/>
        <v>#DIV/0!</v>
      </c>
      <c r="H41" s="51" t="e">
        <f t="shared" si="7"/>
        <v>#DIV/0!</v>
      </c>
      <c r="I41" s="51" t="e">
        <f t="shared" si="7"/>
        <v>#DIV/0!</v>
      </c>
      <c r="J41" s="51" t="e">
        <f t="shared" si="7"/>
        <v>#DIV/0!</v>
      </c>
      <c r="K41" s="51" t="e">
        <f t="shared" si="7"/>
        <v>#DIV/0!</v>
      </c>
      <c r="L41" s="51" t="e">
        <f t="shared" si="7"/>
        <v>#DIV/0!</v>
      </c>
      <c r="M41" s="51" t="e">
        <f t="shared" si="7"/>
        <v>#DIV/0!</v>
      </c>
      <c r="N41" s="51" t="e">
        <f t="shared" si="7"/>
        <v>#DIV/0!</v>
      </c>
      <c r="O41" s="51" t="e">
        <f t="shared" si="7"/>
        <v>#DIV/0!</v>
      </c>
      <c r="P41" s="52" t="e">
        <f t="shared" si="7"/>
        <v>#DIV/0!</v>
      </c>
    </row>
    <row r="42" spans="1:255" ht="12.95" customHeight="1">
      <c r="B42" s="13" t="s">
        <v>71</v>
      </c>
    </row>
    <row r="44" spans="1:255" ht="18.2" customHeight="1">
      <c r="B44" s="41" t="s">
        <v>72</v>
      </c>
    </row>
  </sheetData>
  <mergeCells count="1">
    <mergeCell ref="A2:O2"/>
  </mergeCells>
  <pageMargins left="0.5" right="0.5" top="0.5" bottom="0.75" header="0.25" footer="0.25"/>
  <pageSetup scale="10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S45"/>
  <sheetViews>
    <sheetView zoomScale="70" zoomScaleNormal="70" workbookViewId="0">
      <selection activeCell="H27" sqref="H27:M27"/>
    </sheetView>
  </sheetViews>
  <sheetFormatPr defaultColWidth="16.28515625" defaultRowHeight="12.95" customHeight="1"/>
  <cols>
    <col min="1" max="1" width="1.7109375" style="6" customWidth="1"/>
    <col min="2" max="2" width="31.7109375" style="6" customWidth="1"/>
    <col min="3" max="3" width="15.7109375" style="6" customWidth="1"/>
    <col min="4" max="13" width="15" style="6" customWidth="1"/>
    <col min="14" max="14" width="16" style="6" customWidth="1"/>
    <col min="15" max="253" width="16.42578125" style="6" customWidth="1"/>
    <col min="254" max="16384" width="16.28515625" style="9"/>
  </cols>
  <sheetData>
    <row r="1" spans="1:253" ht="32.25" customHeight="1">
      <c r="B1" s="101" t="s">
        <v>24</v>
      </c>
      <c r="J1" s="97"/>
      <c r="L1" s="102" t="s">
        <v>25</v>
      </c>
    </row>
    <row r="2" spans="1:253" s="8" customFormat="1" ht="22.7" customHeight="1">
      <c r="A2" s="111" t="s">
        <v>78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4" customFormat="1" ht="27" customHeight="1">
      <c r="B3" s="23" t="s">
        <v>79</v>
      </c>
    </row>
    <row r="4" spans="1:253" s="4" customFormat="1" ht="16.7" customHeight="1">
      <c r="A4" s="21"/>
      <c r="C4" s="22" t="s">
        <v>80</v>
      </c>
      <c r="D4" s="22" t="s">
        <v>30</v>
      </c>
      <c r="E4" s="22" t="s">
        <v>31</v>
      </c>
      <c r="F4" s="22" t="s">
        <v>32</v>
      </c>
      <c r="G4" s="22" t="s">
        <v>33</v>
      </c>
      <c r="H4" s="22" t="s">
        <v>34</v>
      </c>
      <c r="I4" s="22" t="s">
        <v>35</v>
      </c>
      <c r="J4" s="22" t="s">
        <v>36</v>
      </c>
      <c r="K4" s="22" t="s">
        <v>37</v>
      </c>
      <c r="L4" s="22" t="s">
        <v>38</v>
      </c>
      <c r="M4" s="22" t="s">
        <v>39</v>
      </c>
      <c r="N4" s="103" t="s">
        <v>40</v>
      </c>
    </row>
    <row r="5" spans="1:253" ht="5.45" customHeight="1" thickBot="1">
      <c r="A5" s="10"/>
      <c r="B5" s="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</row>
    <row r="6" spans="1:253" ht="19.7" customHeight="1">
      <c r="A6" s="14" t="s">
        <v>41</v>
      </c>
      <c r="B6" s="15"/>
      <c r="C6" s="29">
        <f t="shared" ref="C6:N6" si="0">C7+C17</f>
        <v>1207222.2222222222</v>
      </c>
      <c r="D6" s="29">
        <f t="shared" si="0"/>
        <v>5550</v>
      </c>
      <c r="E6" s="29">
        <f t="shared" si="0"/>
        <v>600</v>
      </c>
      <c r="F6" s="29">
        <f t="shared" si="0"/>
        <v>0</v>
      </c>
      <c r="G6" s="29">
        <f t="shared" si="0"/>
        <v>75000</v>
      </c>
      <c r="H6" s="29">
        <f t="shared" si="0"/>
        <v>105000</v>
      </c>
      <c r="I6" s="29">
        <f t="shared" si="0"/>
        <v>30000</v>
      </c>
      <c r="J6" s="29">
        <f t="shared" si="0"/>
        <v>55000</v>
      </c>
      <c r="K6" s="29">
        <f t="shared" si="0"/>
        <v>20000</v>
      </c>
      <c r="L6" s="30">
        <f t="shared" si="0"/>
        <v>30000</v>
      </c>
      <c r="M6" s="29">
        <f t="shared" si="0"/>
        <v>7500</v>
      </c>
      <c r="N6" s="31">
        <f t="shared" si="0"/>
        <v>1535872.2222222222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</row>
    <row r="7" spans="1:253" s="4" customFormat="1" ht="19.5" customHeight="1">
      <c r="A7" s="37"/>
      <c r="B7" s="24" t="s">
        <v>42</v>
      </c>
      <c r="C7" s="7">
        <f t="shared" ref="C7:N7" si="1">SUM(C8:C15)</f>
        <v>1182222.2222222222</v>
      </c>
      <c r="D7" s="7">
        <f t="shared" si="1"/>
        <v>5550</v>
      </c>
      <c r="E7" s="7">
        <f t="shared" si="1"/>
        <v>600</v>
      </c>
      <c r="F7" s="7">
        <f t="shared" si="1"/>
        <v>0</v>
      </c>
      <c r="G7" s="7">
        <f t="shared" si="1"/>
        <v>75000</v>
      </c>
      <c r="H7" s="7">
        <f t="shared" si="1"/>
        <v>100000</v>
      </c>
      <c r="I7" s="7">
        <f t="shared" si="1"/>
        <v>25000</v>
      </c>
      <c r="J7" s="7">
        <f t="shared" si="1"/>
        <v>40000</v>
      </c>
      <c r="K7" s="7">
        <f t="shared" si="1"/>
        <v>15000</v>
      </c>
      <c r="L7" s="7">
        <f t="shared" si="1"/>
        <v>25000</v>
      </c>
      <c r="M7" s="7">
        <f t="shared" si="1"/>
        <v>2500</v>
      </c>
      <c r="N7" s="32">
        <f t="shared" si="1"/>
        <v>1470872.2222222222</v>
      </c>
    </row>
    <row r="8" spans="1:253" ht="19.5" customHeight="1">
      <c r="A8" s="38"/>
      <c r="B8" s="25" t="s">
        <v>43</v>
      </c>
      <c r="C8" s="58">
        <f>SUM('Current Year Budget'!D9:K9)</f>
        <v>622222.22222222225</v>
      </c>
      <c r="D8" s="58"/>
      <c r="E8" s="58"/>
      <c r="F8" s="58"/>
      <c r="G8" s="58">
        <v>75000</v>
      </c>
      <c r="H8" s="58">
        <v>75000</v>
      </c>
      <c r="I8" s="58"/>
      <c r="J8" s="58"/>
      <c r="K8" s="58"/>
      <c r="L8" s="58"/>
      <c r="M8" s="58"/>
      <c r="N8" s="33">
        <f t="shared" ref="N8:N15" si="2">SUM(C8:M8)</f>
        <v>772222.22222222225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</row>
    <row r="9" spans="1:253" ht="19.5" customHeight="1">
      <c r="A9" s="38"/>
      <c r="B9" s="25" t="s">
        <v>44</v>
      </c>
      <c r="C9" s="58">
        <f>SUM('Current Year Budget'!D10:K10)</f>
        <v>500000</v>
      </c>
      <c r="D9" s="58"/>
      <c r="E9" s="58"/>
      <c r="F9" s="58"/>
      <c r="G9" s="58"/>
      <c r="H9" s="58">
        <v>25000</v>
      </c>
      <c r="I9" s="58">
        <v>25000</v>
      </c>
      <c r="J9" s="58">
        <v>25000</v>
      </c>
      <c r="K9" s="58"/>
      <c r="L9" s="58"/>
      <c r="M9" s="58"/>
      <c r="N9" s="33">
        <f t="shared" si="2"/>
        <v>575000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</row>
    <row r="10" spans="1:253" ht="19.5" customHeight="1">
      <c r="A10" s="38"/>
      <c r="B10" s="25" t="s">
        <v>45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3">
        <f t="shared" si="2"/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</row>
    <row r="11" spans="1:253" ht="19.5" customHeight="1">
      <c r="A11" s="16"/>
      <c r="B11" s="12" t="s">
        <v>46</v>
      </c>
      <c r="C11" s="58">
        <f>SUM('Current Year Budget'!D12:K12)</f>
        <v>35000</v>
      </c>
      <c r="D11" s="58">
        <v>550</v>
      </c>
      <c r="E11" s="58">
        <v>600</v>
      </c>
      <c r="F11" s="58"/>
      <c r="G11" s="58"/>
      <c r="H11" s="58"/>
      <c r="I11" s="58"/>
      <c r="J11" s="58"/>
      <c r="K11" s="58"/>
      <c r="L11" s="58"/>
      <c r="M11" s="58">
        <v>2500</v>
      </c>
      <c r="N11" s="33">
        <f t="shared" si="2"/>
        <v>38650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</row>
    <row r="12" spans="1:253" ht="19.5" customHeight="1">
      <c r="A12" s="39"/>
      <c r="B12" s="26" t="s">
        <v>47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33">
        <f t="shared" si="2"/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</row>
    <row r="13" spans="1:253" ht="19.5" customHeight="1">
      <c r="A13" s="39"/>
      <c r="B13" s="26" t="s">
        <v>48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33">
        <f t="shared" si="2"/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</row>
    <row r="14" spans="1:253" ht="19.5" customHeight="1">
      <c r="A14" s="40"/>
      <c r="B14" s="27" t="s">
        <v>49</v>
      </c>
      <c r="C14" s="58"/>
      <c r="D14" s="58">
        <v>5000</v>
      </c>
      <c r="E14" s="58"/>
      <c r="F14" s="58">
        <v>0</v>
      </c>
      <c r="G14" s="58"/>
      <c r="H14" s="58"/>
      <c r="I14" s="58"/>
      <c r="J14" s="58"/>
      <c r="K14" s="58"/>
      <c r="L14" s="58">
        <v>25000</v>
      </c>
      <c r="M14" s="58"/>
      <c r="N14" s="33">
        <f t="shared" si="2"/>
        <v>30000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</row>
    <row r="15" spans="1:253" ht="19.5" customHeight="1">
      <c r="A15" s="38"/>
      <c r="B15" s="104" t="s">
        <v>50</v>
      </c>
      <c r="C15" s="58">
        <f>SUM('Current Year Budget'!D16:K16)</f>
        <v>25000</v>
      </c>
      <c r="D15" s="58"/>
      <c r="E15" s="58"/>
      <c r="F15" s="58"/>
      <c r="G15" s="58"/>
      <c r="H15" s="58"/>
      <c r="I15" s="58"/>
      <c r="J15" s="58">
        <v>15000</v>
      </c>
      <c r="K15" s="58">
        <v>15000</v>
      </c>
      <c r="L15" s="58"/>
      <c r="M15" s="58"/>
      <c r="N15" s="33">
        <f t="shared" si="2"/>
        <v>55000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</row>
    <row r="16" spans="1:253" ht="3.75" customHeight="1">
      <c r="A16" s="16"/>
      <c r="B16" s="10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</row>
    <row r="17" spans="1:253" s="4" customFormat="1" ht="19.5" customHeight="1">
      <c r="A17" s="28"/>
      <c r="B17" s="11" t="s">
        <v>51</v>
      </c>
      <c r="C17" s="7">
        <f t="shared" ref="C17:N17" si="3">SUM(C18:C24)</f>
        <v>25000</v>
      </c>
      <c r="D17" s="7">
        <f t="shared" si="3"/>
        <v>0</v>
      </c>
      <c r="E17" s="7">
        <f t="shared" si="3"/>
        <v>0</v>
      </c>
      <c r="F17" s="7">
        <f t="shared" si="3"/>
        <v>0</v>
      </c>
      <c r="G17" s="7">
        <f t="shared" si="3"/>
        <v>0</v>
      </c>
      <c r="H17" s="7">
        <f t="shared" si="3"/>
        <v>5000</v>
      </c>
      <c r="I17" s="7">
        <f t="shared" si="3"/>
        <v>5000</v>
      </c>
      <c r="J17" s="7">
        <f t="shared" si="3"/>
        <v>15000</v>
      </c>
      <c r="K17" s="7">
        <f t="shared" si="3"/>
        <v>5000</v>
      </c>
      <c r="L17" s="7">
        <f t="shared" si="3"/>
        <v>5000</v>
      </c>
      <c r="M17" s="7">
        <f t="shared" si="3"/>
        <v>5000</v>
      </c>
      <c r="N17" s="32">
        <f t="shared" si="3"/>
        <v>65000</v>
      </c>
    </row>
    <row r="18" spans="1:253" ht="19.5" customHeight="1">
      <c r="A18" s="38"/>
      <c r="B18" s="25" t="s">
        <v>52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33">
        <f t="shared" ref="N18:N24" si="4">SUM(C18:M18)</f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</row>
    <row r="19" spans="1:253" ht="19.5" customHeight="1">
      <c r="A19" s="16"/>
      <c r="B19" s="12" t="s">
        <v>53</v>
      </c>
      <c r="C19" s="58">
        <f>SUM('Current Year Budget'!D20:K20)</f>
        <v>25000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33">
        <f t="shared" si="4"/>
        <v>25000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</row>
    <row r="20" spans="1:253" ht="19.5" customHeight="1">
      <c r="A20" s="38"/>
      <c r="B20" s="25" t="s">
        <v>54</v>
      </c>
      <c r="C20" s="58">
        <f>SUM('Current Year Budget'!D21:K21)</f>
        <v>0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33">
        <f t="shared" si="4"/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</row>
    <row r="21" spans="1:253" ht="19.5" customHeight="1">
      <c r="A21" s="16"/>
      <c r="B21" s="105" t="s">
        <v>55</v>
      </c>
      <c r="C21" s="58"/>
      <c r="D21" s="58"/>
      <c r="E21" s="58"/>
      <c r="F21" s="58"/>
      <c r="G21" s="58"/>
      <c r="H21" s="58">
        <v>5000</v>
      </c>
      <c r="I21" s="58">
        <v>5000</v>
      </c>
      <c r="J21" s="58">
        <v>15000</v>
      </c>
      <c r="K21" s="58">
        <v>5000</v>
      </c>
      <c r="L21" s="58">
        <v>5000</v>
      </c>
      <c r="M21" s="58">
        <v>5000</v>
      </c>
      <c r="N21" s="33">
        <f t="shared" si="4"/>
        <v>40000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</row>
    <row r="22" spans="1:253" ht="19.5" customHeight="1">
      <c r="A22" s="38"/>
      <c r="B22" s="104" t="s">
        <v>56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33">
        <f t="shared" si="4"/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</row>
    <row r="23" spans="1:253" ht="19.5" customHeight="1">
      <c r="A23" s="38"/>
      <c r="B23" s="25" t="s">
        <v>57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33">
        <f t="shared" si="4"/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</row>
    <row r="24" spans="1:253" ht="19.5" customHeight="1" thickBot="1">
      <c r="A24" s="17"/>
      <c r="B24" s="18" t="s">
        <v>58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36">
        <f t="shared" si="4"/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</row>
    <row r="25" spans="1:253" ht="11.85" customHeight="1" thickBo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</row>
    <row r="26" spans="1:253" ht="19.5" customHeight="1">
      <c r="A26" s="43" t="s">
        <v>59</v>
      </c>
      <c r="B26" s="54"/>
      <c r="C26" s="44">
        <f t="shared" ref="C26:N26" si="5">SUM(C27:C38)</f>
        <v>1058840</v>
      </c>
      <c r="D26" s="44">
        <f t="shared" si="5"/>
        <v>40000</v>
      </c>
      <c r="E26" s="44">
        <f t="shared" si="5"/>
        <v>40000</v>
      </c>
      <c r="F26" s="44">
        <f t="shared" si="5"/>
        <v>60999</v>
      </c>
      <c r="G26" s="44">
        <f t="shared" si="5"/>
        <v>41500</v>
      </c>
      <c r="H26" s="44">
        <f t="shared" si="5"/>
        <v>38000</v>
      </c>
      <c r="I26" s="44">
        <f t="shared" si="5"/>
        <v>65000</v>
      </c>
      <c r="J26" s="44">
        <f t="shared" si="5"/>
        <v>38000</v>
      </c>
      <c r="K26" s="44">
        <f t="shared" si="5"/>
        <v>40700</v>
      </c>
      <c r="L26" s="44">
        <f t="shared" si="5"/>
        <v>47000</v>
      </c>
      <c r="M26" s="44">
        <f t="shared" si="5"/>
        <v>48000</v>
      </c>
      <c r="N26" s="45">
        <f t="shared" si="5"/>
        <v>1518039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</row>
    <row r="27" spans="1:253" ht="19.5" customHeight="1">
      <c r="A27" s="38"/>
      <c r="B27" s="25" t="s">
        <v>60</v>
      </c>
      <c r="C27" s="58">
        <f>SUM('Current Year Budget'!D28:K28)</f>
        <v>618000</v>
      </c>
      <c r="D27" s="19">
        <v>35000</v>
      </c>
      <c r="E27" s="19">
        <v>15000</v>
      </c>
      <c r="F27" s="19">
        <v>35000</v>
      </c>
      <c r="G27" s="19">
        <v>35000</v>
      </c>
      <c r="H27" s="19">
        <f>35000+3000</f>
        <v>38000</v>
      </c>
      <c r="I27" s="19">
        <f t="shared" ref="I27:M27" si="6">35000+3000</f>
        <v>38000</v>
      </c>
      <c r="J27" s="19">
        <f t="shared" si="6"/>
        <v>38000</v>
      </c>
      <c r="K27" s="19">
        <f t="shared" si="6"/>
        <v>38000</v>
      </c>
      <c r="L27" s="19">
        <f t="shared" si="6"/>
        <v>38000</v>
      </c>
      <c r="M27" s="19">
        <f t="shared" si="6"/>
        <v>38000</v>
      </c>
      <c r="N27" s="46">
        <f t="shared" ref="N27:N38" si="7">SUM(C27:M27)</f>
        <v>966000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</row>
    <row r="28" spans="1:253" ht="19.5" customHeight="1">
      <c r="A28" s="38"/>
      <c r="B28" s="25" t="s">
        <v>61</v>
      </c>
      <c r="C28" s="58">
        <f>SUM('Current Year Budget'!D29:K29)</f>
        <v>206000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46">
        <f t="shared" si="7"/>
        <v>206000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</row>
    <row r="29" spans="1:253" ht="19.5" customHeight="1">
      <c r="A29" s="38"/>
      <c r="B29" s="25" t="s">
        <v>62</v>
      </c>
      <c r="C29" s="58">
        <f>SUM('Current Year Budget'!D30:K30)</f>
        <v>123600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46">
        <f t="shared" si="7"/>
        <v>123600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</row>
    <row r="30" spans="1:253" ht="19.5" customHeight="1">
      <c r="A30" s="38"/>
      <c r="B30" s="25" t="s">
        <v>63</v>
      </c>
      <c r="C30" s="58">
        <f>SUM('Current Year Budget'!D31:K31)</f>
        <v>28840</v>
      </c>
      <c r="D30" s="19"/>
      <c r="E30" s="19">
        <v>25000</v>
      </c>
      <c r="F30" s="19"/>
      <c r="G30" s="19"/>
      <c r="H30" s="19"/>
      <c r="I30" s="19"/>
      <c r="J30" s="19"/>
      <c r="K30" s="19"/>
      <c r="L30" s="19"/>
      <c r="M30" s="19"/>
      <c r="N30" s="46">
        <f t="shared" si="7"/>
        <v>53840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</row>
    <row r="31" spans="1:253" ht="19.5" customHeight="1">
      <c r="A31" s="38"/>
      <c r="B31" s="104" t="s">
        <v>64</v>
      </c>
      <c r="C31" s="58">
        <f>SUM('Current Year Budget'!D32:K32)</f>
        <v>0</v>
      </c>
      <c r="D31" s="19"/>
      <c r="E31" s="19"/>
      <c r="F31" s="19">
        <v>25999</v>
      </c>
      <c r="G31" s="19"/>
      <c r="H31" s="19"/>
      <c r="I31" s="19"/>
      <c r="J31" s="19"/>
      <c r="K31" s="19"/>
      <c r="L31" s="19"/>
      <c r="M31" s="19"/>
      <c r="N31" s="46">
        <f t="shared" si="7"/>
        <v>25999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</row>
    <row r="32" spans="1:253" ht="19.5" customHeight="1">
      <c r="A32" s="38"/>
      <c r="B32" s="104" t="s">
        <v>65</v>
      </c>
      <c r="C32" s="58">
        <f>SUM('Current Year Budget'!D33:K33)</f>
        <v>28840</v>
      </c>
      <c r="D32" s="19"/>
      <c r="E32" s="19"/>
      <c r="F32" s="19"/>
      <c r="G32" s="19"/>
      <c r="H32" s="19"/>
      <c r="I32" s="19"/>
      <c r="J32" s="19"/>
      <c r="K32" s="19">
        <v>2700</v>
      </c>
      <c r="L32" s="19">
        <v>9000</v>
      </c>
      <c r="M32" s="19">
        <v>10000</v>
      </c>
      <c r="N32" s="46">
        <f t="shared" si="7"/>
        <v>50540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</row>
    <row r="33" spans="1:253" ht="19.5" customHeight="1">
      <c r="A33" s="38"/>
      <c r="B33" s="104" t="s">
        <v>66</v>
      </c>
      <c r="C33" s="58">
        <f>SUM('Current Year Budget'!D34:K34)</f>
        <v>0</v>
      </c>
      <c r="D33" s="19">
        <v>5000</v>
      </c>
      <c r="E33" s="19"/>
      <c r="F33" s="19"/>
      <c r="G33" s="19">
        <v>6500</v>
      </c>
      <c r="H33" s="19"/>
      <c r="I33" s="19"/>
      <c r="J33" s="19"/>
      <c r="K33" s="19"/>
      <c r="L33" s="19"/>
      <c r="M33" s="19"/>
      <c r="N33" s="46">
        <f t="shared" si="7"/>
        <v>11500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</row>
    <row r="34" spans="1:253" ht="19.5" customHeight="1">
      <c r="A34" s="38"/>
      <c r="B34" s="104" t="s">
        <v>67</v>
      </c>
      <c r="C34" s="58"/>
      <c r="D34" s="19"/>
      <c r="E34" s="19"/>
      <c r="F34" s="19"/>
      <c r="G34" s="19"/>
      <c r="H34" s="19"/>
      <c r="I34" s="19">
        <v>27000</v>
      </c>
      <c r="J34" s="19"/>
      <c r="K34" s="19"/>
      <c r="L34" s="19"/>
      <c r="M34" s="19"/>
      <c r="N34" s="46">
        <f t="shared" si="7"/>
        <v>27000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</row>
    <row r="35" spans="1:253" ht="19.5" customHeight="1">
      <c r="A35" s="38"/>
      <c r="B35" s="25" t="s">
        <v>68</v>
      </c>
      <c r="C35" s="58">
        <f>SUM('Current Year Budget'!D36:K36)</f>
        <v>53560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46">
        <f t="shared" si="7"/>
        <v>53560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</row>
    <row r="36" spans="1:253" ht="19.5" customHeight="1">
      <c r="A36" s="38"/>
      <c r="B36" s="25" t="s">
        <v>69</v>
      </c>
      <c r="C36" s="5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46">
        <f t="shared" si="7"/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</row>
    <row r="37" spans="1:253" ht="26.85" customHeight="1">
      <c r="A37" s="38"/>
      <c r="B37" s="106" t="s">
        <v>70</v>
      </c>
      <c r="C37" s="5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46">
        <f t="shared" si="7"/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</row>
    <row r="38" spans="1:253" ht="19.5" customHeight="1" thickBot="1">
      <c r="A38" s="47"/>
      <c r="B38" s="55" t="s">
        <v>16</v>
      </c>
      <c r="C38" s="5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49">
        <f t="shared" si="7"/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</row>
    <row r="39" spans="1:253" ht="11.1" customHeight="1" thickBot="1"/>
    <row r="40" spans="1:253" ht="24" customHeight="1" thickBot="1">
      <c r="A40" s="53"/>
      <c r="B40" s="50" t="s">
        <v>18</v>
      </c>
      <c r="C40" s="51">
        <f t="shared" ref="C40:N40" si="8">C6-C26</f>
        <v>148382.22222222225</v>
      </c>
      <c r="D40" s="51">
        <f t="shared" si="8"/>
        <v>-34450</v>
      </c>
      <c r="E40" s="51">
        <f t="shared" si="8"/>
        <v>-39400</v>
      </c>
      <c r="F40" s="51">
        <f t="shared" si="8"/>
        <v>-60999</v>
      </c>
      <c r="G40" s="51">
        <f t="shared" si="8"/>
        <v>33500</v>
      </c>
      <c r="H40" s="51">
        <f t="shared" si="8"/>
        <v>67000</v>
      </c>
      <c r="I40" s="51">
        <f t="shared" si="8"/>
        <v>-35000</v>
      </c>
      <c r="J40" s="51">
        <f t="shared" si="8"/>
        <v>17000</v>
      </c>
      <c r="K40" s="51">
        <f t="shared" si="8"/>
        <v>-20700</v>
      </c>
      <c r="L40" s="51">
        <f t="shared" si="8"/>
        <v>-17000</v>
      </c>
      <c r="M40" s="51">
        <f t="shared" si="8"/>
        <v>-40500</v>
      </c>
      <c r="N40" s="52">
        <f t="shared" si="8"/>
        <v>17833.222222222248</v>
      </c>
    </row>
    <row r="41" spans="1:253" ht="18.600000000000001" customHeight="1">
      <c r="B41" s="13" t="s">
        <v>71</v>
      </c>
    </row>
    <row r="42" spans="1:253" ht="18.2" customHeight="1"/>
    <row r="43" spans="1:253" ht="12.95" customHeight="1">
      <c r="B43" s="107" t="s">
        <v>81</v>
      </c>
      <c r="C43" s="61"/>
      <c r="D43" s="62">
        <f>D26</f>
        <v>40000</v>
      </c>
      <c r="E43" s="62">
        <f>(D26+E26)/2</f>
        <v>40000</v>
      </c>
      <c r="F43" s="62">
        <f>(F26+E26+D26)/3</f>
        <v>46999.666666666664</v>
      </c>
      <c r="G43" s="62">
        <f>(G26+F26+E26+D26)/4</f>
        <v>45624.75</v>
      </c>
      <c r="H43" s="62">
        <f>(SUM(D26:H26))/5</f>
        <v>44099.8</v>
      </c>
      <c r="I43" s="62">
        <f>(SUM(D26:I26))/6</f>
        <v>47583.166666666664</v>
      </c>
      <c r="J43" s="62">
        <f>(SUM(D26:J26))/7</f>
        <v>46214.142857142855</v>
      </c>
      <c r="K43" s="62">
        <f>(SUM(D26:K26))/7</f>
        <v>52028.428571428572</v>
      </c>
      <c r="L43" s="62">
        <f>(SUM(D26:L26))/9</f>
        <v>45688.777777777781</v>
      </c>
      <c r="M43" s="63">
        <f>(SUM(D26:M26))/10</f>
        <v>45919.9</v>
      </c>
    </row>
    <row r="45" spans="1:253" ht="12.95" customHeight="1">
      <c r="B45" s="41" t="s">
        <v>82</v>
      </c>
    </row>
  </sheetData>
  <mergeCells count="1">
    <mergeCell ref="A2:M2"/>
  </mergeCells>
  <pageMargins left="0.45" right="0.45" top="0.75" bottom="0.75" header="0.3" footer="0.3"/>
  <pageSetup scale="10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R19"/>
  <sheetViews>
    <sheetView zoomScale="75" zoomScaleNormal="75" workbookViewId="0">
      <selection activeCell="N5" sqref="N5"/>
    </sheetView>
  </sheetViews>
  <sheetFormatPr defaultColWidth="16.28515625" defaultRowHeight="12.95" customHeight="1"/>
  <cols>
    <col min="1" max="1" width="1.7109375" style="6" customWidth="1"/>
    <col min="2" max="2" width="35.28515625" style="6" customWidth="1"/>
    <col min="3" max="3" width="15.7109375" style="6" customWidth="1"/>
    <col min="4" max="13" width="15" style="6" customWidth="1"/>
    <col min="14" max="252" width="16.42578125" style="6" customWidth="1"/>
    <col min="253" max="16384" width="16.28515625" style="9"/>
  </cols>
  <sheetData>
    <row r="1" spans="1:252" ht="32.25" customHeight="1">
      <c r="B1" s="101" t="s">
        <v>24</v>
      </c>
      <c r="J1" s="97"/>
      <c r="K1" s="102" t="s">
        <v>25</v>
      </c>
    </row>
    <row r="2" spans="1:252" s="8" customFormat="1" ht="22.7" customHeight="1">
      <c r="A2" s="111" t="s">
        <v>83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pans="1:252" s="4" customFormat="1" ht="26.85" customHeight="1">
      <c r="B3" s="23" t="s">
        <v>84</v>
      </c>
    </row>
    <row r="4" spans="1:252" s="4" customFormat="1" ht="16.7" customHeight="1" thickBot="1">
      <c r="A4" s="21"/>
    </row>
    <row r="5" spans="1:252" s="4" customFormat="1" ht="16.7" customHeight="1" thickBot="1">
      <c r="A5" s="21"/>
      <c r="B5" s="98" t="s">
        <v>85</v>
      </c>
      <c r="D5" s="108">
        <v>156000</v>
      </c>
      <c r="E5" s="22"/>
      <c r="F5" s="22"/>
      <c r="G5" s="22"/>
      <c r="H5" s="22"/>
      <c r="I5" s="22"/>
      <c r="J5" s="22"/>
      <c r="K5" s="22"/>
      <c r="L5" s="22"/>
      <c r="M5" s="22"/>
    </row>
    <row r="6" spans="1:252" s="4" customFormat="1" ht="6.6" customHeight="1">
      <c r="A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252" s="4" customFormat="1" ht="16.7" customHeight="1">
      <c r="A7" s="21"/>
      <c r="C7" s="22" t="s">
        <v>80</v>
      </c>
      <c r="D7" s="22" t="s">
        <v>36</v>
      </c>
      <c r="E7" s="22" t="s">
        <v>37</v>
      </c>
      <c r="F7" s="22" t="s">
        <v>38</v>
      </c>
      <c r="G7" s="22" t="s">
        <v>39</v>
      </c>
      <c r="H7" s="22" t="s">
        <v>28</v>
      </c>
      <c r="I7" s="22" t="s">
        <v>29</v>
      </c>
      <c r="J7" s="22" t="s">
        <v>30</v>
      </c>
      <c r="K7" s="22" t="s">
        <v>31</v>
      </c>
      <c r="L7" s="22" t="s">
        <v>32</v>
      </c>
      <c r="M7" s="22" t="s">
        <v>33</v>
      </c>
    </row>
    <row r="8" spans="1:252" ht="21.6" customHeight="1" thickBot="1">
      <c r="A8" s="10"/>
      <c r="B8" s="99" t="s">
        <v>86</v>
      </c>
      <c r="C8" s="1"/>
      <c r="D8" s="64">
        <f>D5</f>
        <v>156000</v>
      </c>
      <c r="E8" s="64">
        <f>D18</f>
        <v>121550</v>
      </c>
      <c r="F8" s="64">
        <f t="shared" ref="F8:M8" si="0">E18</f>
        <v>82150</v>
      </c>
      <c r="G8" s="64">
        <f t="shared" si="0"/>
        <v>21151</v>
      </c>
      <c r="H8" s="64">
        <f t="shared" si="0"/>
        <v>54651</v>
      </c>
      <c r="I8" s="64">
        <f t="shared" si="0"/>
        <v>121651</v>
      </c>
      <c r="J8" s="64">
        <f t="shared" si="0"/>
        <v>86651</v>
      </c>
      <c r="K8" s="64">
        <f t="shared" si="0"/>
        <v>103651</v>
      </c>
      <c r="L8" s="64">
        <f t="shared" si="0"/>
        <v>82951</v>
      </c>
      <c r="M8" s="64">
        <f t="shared" si="0"/>
        <v>65951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</row>
    <row r="9" spans="1:252" ht="19.7" customHeight="1">
      <c r="A9" s="14" t="s">
        <v>87</v>
      </c>
      <c r="B9" s="15"/>
      <c r="C9" s="29">
        <f>SUM(C10:C11)</f>
        <v>1357222.2222222222</v>
      </c>
      <c r="D9" s="29">
        <f>'Actuals and Projection'!D6</f>
        <v>5550</v>
      </c>
      <c r="E9" s="29">
        <f t="shared" ref="E9:M9" si="1">SUM(E10:E11)</f>
        <v>600</v>
      </c>
      <c r="F9" s="29">
        <f t="shared" si="1"/>
        <v>0</v>
      </c>
      <c r="G9" s="29">
        <f t="shared" si="1"/>
        <v>75000</v>
      </c>
      <c r="H9" s="29">
        <f t="shared" si="1"/>
        <v>105000</v>
      </c>
      <c r="I9" s="29">
        <f t="shared" si="1"/>
        <v>30000</v>
      </c>
      <c r="J9" s="29">
        <f t="shared" si="1"/>
        <v>55000</v>
      </c>
      <c r="K9" s="29">
        <f t="shared" si="1"/>
        <v>20000</v>
      </c>
      <c r="L9" s="29">
        <f t="shared" si="1"/>
        <v>30000</v>
      </c>
      <c r="M9" s="29">
        <f t="shared" si="1"/>
        <v>7500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</row>
    <row r="10" spans="1:252" ht="19.5" customHeight="1">
      <c r="A10" s="39"/>
      <c r="B10" s="109" t="s">
        <v>88</v>
      </c>
      <c r="C10" s="60">
        <f>'Actuals and Projection'!C6</f>
        <v>1207222.2222222222</v>
      </c>
      <c r="D10" s="58">
        <f>'Actuals and Projection'!D6</f>
        <v>5550</v>
      </c>
      <c r="E10" s="58">
        <f>'Actuals and Projection'!E6</f>
        <v>600</v>
      </c>
      <c r="F10" s="58">
        <f>'Actuals and Projection'!F6</f>
        <v>0</v>
      </c>
      <c r="G10" s="58">
        <f>'Actuals and Projection'!G6</f>
        <v>75000</v>
      </c>
      <c r="H10" s="58">
        <f>'Actuals and Projection'!H6</f>
        <v>105000</v>
      </c>
      <c r="I10" s="58">
        <f>'Actuals and Projection'!I6</f>
        <v>30000</v>
      </c>
      <c r="J10" s="58">
        <f>'Actuals and Projection'!J6</f>
        <v>55000</v>
      </c>
      <c r="K10" s="58">
        <f>'Actuals and Projection'!K6</f>
        <v>20000</v>
      </c>
      <c r="L10" s="58">
        <f>'Actuals and Projection'!L6</f>
        <v>30000</v>
      </c>
      <c r="M10" s="58">
        <f>'Actuals and Projection'!M6</f>
        <v>7500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</row>
    <row r="11" spans="1:252" ht="19.5" customHeight="1">
      <c r="A11" s="40"/>
      <c r="B11" s="109" t="s">
        <v>89</v>
      </c>
      <c r="C11" s="60">
        <v>150000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</row>
    <row r="12" spans="1:252" ht="11.85" customHeight="1" thickBo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</row>
    <row r="13" spans="1:252" ht="19.5" customHeight="1">
      <c r="A13" s="43" t="s">
        <v>90</v>
      </c>
      <c r="B13" s="54"/>
      <c r="C13" s="44">
        <f>'Actuals and Projection'!C26</f>
        <v>1058840</v>
      </c>
      <c r="D13" s="44">
        <f>'Actuals and Projection'!D26</f>
        <v>40000</v>
      </c>
      <c r="E13" s="44">
        <f>'Actuals and Projection'!E26</f>
        <v>40000</v>
      </c>
      <c r="F13" s="44">
        <f>'Actuals and Projection'!F26</f>
        <v>60999</v>
      </c>
      <c r="G13" s="44">
        <f>'Actuals and Projection'!G26</f>
        <v>41500</v>
      </c>
      <c r="H13" s="44">
        <f>'Actuals and Projection'!H26</f>
        <v>38000</v>
      </c>
      <c r="I13" s="44">
        <f>'Actuals and Projection'!I26</f>
        <v>65000</v>
      </c>
      <c r="J13" s="44">
        <f>'Actuals and Projection'!J26</f>
        <v>38000</v>
      </c>
      <c r="K13" s="44">
        <f>'Actuals and Projection'!K26</f>
        <v>40700</v>
      </c>
      <c r="L13" s="44">
        <f>'Actuals and Projection'!L26</f>
        <v>47000</v>
      </c>
      <c r="M13" s="44">
        <f>'Actuals and Projection'!M26</f>
        <v>48000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</row>
    <row r="14" spans="1:252" ht="11.1" customHeight="1" thickBot="1"/>
    <row r="15" spans="1:252" ht="24" customHeight="1" thickBot="1">
      <c r="A15" s="53"/>
      <c r="B15" s="50" t="s">
        <v>18</v>
      </c>
      <c r="C15" s="51">
        <f t="shared" ref="C15:M15" si="2">C9-C13</f>
        <v>298382.22222222225</v>
      </c>
      <c r="D15" s="51">
        <f t="shared" si="2"/>
        <v>-34450</v>
      </c>
      <c r="E15" s="51">
        <f t="shared" si="2"/>
        <v>-39400</v>
      </c>
      <c r="F15" s="51">
        <f t="shared" si="2"/>
        <v>-60999</v>
      </c>
      <c r="G15" s="51">
        <f t="shared" si="2"/>
        <v>33500</v>
      </c>
      <c r="H15" s="51">
        <f t="shared" si="2"/>
        <v>67000</v>
      </c>
      <c r="I15" s="51">
        <f t="shared" si="2"/>
        <v>-35000</v>
      </c>
      <c r="J15" s="51">
        <f t="shared" si="2"/>
        <v>17000</v>
      </c>
      <c r="K15" s="51">
        <f t="shared" si="2"/>
        <v>-20700</v>
      </c>
      <c r="L15" s="51">
        <f t="shared" si="2"/>
        <v>-17000</v>
      </c>
      <c r="M15" s="51">
        <f t="shared" si="2"/>
        <v>-40500</v>
      </c>
    </row>
    <row r="16" spans="1:252" ht="12.95" customHeight="1">
      <c r="B16" s="13"/>
    </row>
    <row r="18" spans="1:252" s="66" customFormat="1" ht="18.2" customHeight="1">
      <c r="A18" s="65"/>
      <c r="B18" s="66" t="s">
        <v>91</v>
      </c>
      <c r="C18" s="67">
        <f>D5+C15</f>
        <v>454382.22222222225</v>
      </c>
      <c r="D18" s="68">
        <f>D8+D15</f>
        <v>121550</v>
      </c>
      <c r="E18" s="68">
        <f t="shared" ref="E18:M18" si="3">E8+E15</f>
        <v>82150</v>
      </c>
      <c r="F18" s="68">
        <f t="shared" si="3"/>
        <v>21151</v>
      </c>
      <c r="G18" s="68">
        <f t="shared" si="3"/>
        <v>54651</v>
      </c>
      <c r="H18" s="68">
        <f t="shared" si="3"/>
        <v>121651</v>
      </c>
      <c r="I18" s="68">
        <f t="shared" si="3"/>
        <v>86651</v>
      </c>
      <c r="J18" s="68">
        <f t="shared" si="3"/>
        <v>103651</v>
      </c>
      <c r="K18" s="68">
        <f t="shared" si="3"/>
        <v>82951</v>
      </c>
      <c r="L18" s="68">
        <f t="shared" si="3"/>
        <v>65951</v>
      </c>
      <c r="M18" s="68">
        <f t="shared" si="3"/>
        <v>25451</v>
      </c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</row>
    <row r="19" spans="1:252" s="69" customFormat="1" ht="12.95" customHeight="1">
      <c r="B19" s="110" t="s">
        <v>92</v>
      </c>
      <c r="C19" s="69">
        <f>C18/'Actuals and Projection'!D43</f>
        <v>11.359555555555556</v>
      </c>
      <c r="D19" s="69">
        <f>D18/'Actuals and Projection'!D43</f>
        <v>3.0387499999999998</v>
      </c>
      <c r="E19" s="69">
        <f>E18/'Actuals and Projection'!E43</f>
        <v>2.05375</v>
      </c>
      <c r="F19" s="69">
        <f>F18/'Actuals and Projection'!F43</f>
        <v>0.45002446825864018</v>
      </c>
      <c r="G19" s="69">
        <f>G18/'Actuals and Projection'!G43</f>
        <v>1.1978367004750712</v>
      </c>
      <c r="H19" s="69">
        <f>H18/'Actuals and Projection'!H43</f>
        <v>2.7585385874765871</v>
      </c>
      <c r="I19" s="69">
        <f>I18/'Actuals and Projection'!I43</f>
        <v>1.8210431560180598</v>
      </c>
      <c r="J19" s="69">
        <f>J18/'Actuals and Projection'!J43</f>
        <v>2.2428415543788391</v>
      </c>
      <c r="K19" s="69">
        <f>K18/'Actuals and Projection'!K43</f>
        <v>1.5943399075779998</v>
      </c>
      <c r="L19" s="69">
        <f>L18/'Actuals and Projection'!L43</f>
        <v>1.4434835687829979</v>
      </c>
      <c r="M19" s="69">
        <f>M18/'Actuals and Projection'!M43</f>
        <v>0.5542477226649013</v>
      </c>
    </row>
  </sheetData>
  <mergeCells count="1">
    <mergeCell ref="A2:M2"/>
  </mergeCells>
  <pageMargins left="0.45" right="0.45" top="0.75" bottom="0.5" header="0.3" footer="0.3"/>
  <pageSetup scale="64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D366BBC05BA34FBF9D7A61BA5077DC" ma:contentTypeVersion="17" ma:contentTypeDescription="Create a new document." ma:contentTypeScope="" ma:versionID="294416db535ca50bb6d288f3f9f02bf2">
  <xsd:schema xmlns:xsd="http://www.w3.org/2001/XMLSchema" xmlns:xs="http://www.w3.org/2001/XMLSchema" xmlns:p="http://schemas.microsoft.com/office/2006/metadata/properties" xmlns:ns2="3d5c8161-e557-4e5f-9c82-05045ca7c1c0" xmlns:ns3="58d0c29b-5cbe-4e86-bc50-a5f77dbd6cdc" targetNamespace="http://schemas.microsoft.com/office/2006/metadata/properties" ma:root="true" ma:fieldsID="f920c9b06fc33bedaa238e76d019d91f" ns2:_="" ns3:_="">
    <xsd:import namespace="3d5c8161-e557-4e5f-9c82-05045ca7c1c0"/>
    <xsd:import namespace="58d0c29b-5cbe-4e86-bc50-a5f77dbd6c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c8161-e557-4e5f-9c82-05045ca7c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2c26925-c27b-4c9c-bf3a-6b03a2e610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0c29b-5cbe-4e86-bc50-a5f77dbd6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b545744-f932-4107-a463-51582d766eac}" ma:internalName="TaxCatchAll" ma:showField="CatchAllData" ma:web="58d0c29b-5cbe-4e86-bc50-a5f77dbd6c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5c8161-e557-4e5f-9c82-05045ca7c1c0">
      <Terms xmlns="http://schemas.microsoft.com/office/infopath/2007/PartnerControls"/>
    </lcf76f155ced4ddcb4097134ff3c332f>
    <TaxCatchAll xmlns="58d0c29b-5cbe-4e86-bc50-a5f77dbd6c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F4D453-A7EA-4BF7-A658-921FD661668D}"/>
</file>

<file path=customXml/itemProps2.xml><?xml version="1.0" encoding="utf-8"?>
<ds:datastoreItem xmlns:ds="http://schemas.openxmlformats.org/officeDocument/2006/customXml" ds:itemID="{22383349-D3C1-47C0-A4D3-E34F1F15CC4F}"/>
</file>

<file path=customXml/itemProps3.xml><?xml version="1.0" encoding="utf-8"?>
<ds:datastoreItem xmlns:ds="http://schemas.openxmlformats.org/officeDocument/2006/customXml" ds:itemID="{D66BE9FB-49FC-48E6-A79E-BF0784480F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Bravo</dc:creator>
  <cp:keywords/>
  <dc:description/>
  <cp:lastModifiedBy/>
  <cp:revision/>
  <dcterms:created xsi:type="dcterms:W3CDTF">2020-03-25T01:07:29Z</dcterms:created>
  <dcterms:modified xsi:type="dcterms:W3CDTF">2025-05-06T15:20:13Z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0x010100A1D366BBC05BA34FBF9D7A61BA5077DC</vt:lpwstr>
  </property>
  <property fmtid="{D5CDD505-2E9C-101B-9397-08002B2CF9AE}" pid="3" name="MediaServiceImageTags">
    <vt:lpwstr/>
  </property>
</Properties>
</file>